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OIV_\Moje_IA\0138_Energet-úspory_budov\04 Zmluvy o dielo\SIEA\Podklady_\"/>
    </mc:Choice>
  </mc:AlternateContent>
  <xr:revisionPtr revIDLastSave="0" documentId="13_ncr:1_{D8BEB50C-C307-4A68-A927-5EB0AAF5BBBE}" xr6:coauthVersionLast="45" xr6:coauthVersionMax="45" xr10:uidLastSave="{00000000-0000-0000-0000-000000000000}"/>
  <bookViews>
    <workbookView xWindow="28680" yWindow="-120" windowWidth="19440" windowHeight="11790" firstSheet="1" activeTab="9" xr2:uid="{00000000-000D-0000-FFFF-FFFF00000000}"/>
  </bookViews>
  <sheets>
    <sheet name="Rekapitulácia stavby" sheetId="1" r:id="rId1"/>
    <sheet name="E1 - E1.1 14-07 Budova TÚ" sheetId="2" r:id="rId2"/>
    <sheet name="E1-strecha - E1.1 14-07 B..." sheetId="3" r:id="rId3"/>
    <sheet name="E4.1-bleskozvod - E4.1 14..." sheetId="4" r:id="rId4"/>
    <sheet name="E2 - E2.1 23-11 Budova ZHÚ" sheetId="5" r:id="rId5"/>
    <sheet name="E2-strecha - E2.1 23-11 B..." sheetId="6" r:id="rId6"/>
    <sheet name="E4.2-bleskozvod - E4.2 23..." sheetId="7" r:id="rId7"/>
    <sheet name="E3 - E3.1 32-32 Administr..." sheetId="8" r:id="rId8"/>
    <sheet name="E3-strecha - E3.1 32-32 A..." sheetId="9" r:id="rId9"/>
    <sheet name="E4.3-bleskozvod - E4.3 32..." sheetId="10" r:id="rId10"/>
    <sheet name="E4 - E4.1 33-06 Administr..." sheetId="11" r:id="rId11"/>
    <sheet name="E4-strecha - E4.1 33-06 A..." sheetId="12" r:id="rId12"/>
    <sheet name="E4.4-bleskozvod - E4.4 33..." sheetId="13" r:id="rId13"/>
    <sheet name="E5 - E5.1 44-04 Administr..." sheetId="14" r:id="rId14"/>
    <sheet name="E5-strecha - E5.1 44-04 A..." sheetId="15" r:id="rId15"/>
    <sheet name="E4.5-bleskozvod - E4.5 44..." sheetId="16" r:id="rId16"/>
    <sheet name="E6 - E6.1 52-07 Administr..." sheetId="17" r:id="rId17"/>
    <sheet name="E6-strecha - E6.1 52-07 A..." sheetId="18" r:id="rId18"/>
    <sheet name="E4.6-bleskozvod - E4.6 52..." sheetId="19" r:id="rId19"/>
  </sheets>
  <definedNames>
    <definedName name="_xlnm.Print_Titles" localSheetId="1">'E1 - E1.1 14-07 Budova TÚ'!$128:$128</definedName>
    <definedName name="_xlnm.Print_Titles" localSheetId="2">'E1-strecha - E1.1 14-07 B...'!$127:$127</definedName>
    <definedName name="_xlnm.Print_Titles" localSheetId="4">'E2 - E2.1 23-11 Budova ZHÚ'!$129:$129</definedName>
    <definedName name="_xlnm.Print_Titles" localSheetId="5">'E2-strecha - E2.1 23-11 B...'!$126:$126</definedName>
    <definedName name="_xlnm.Print_Titles" localSheetId="7">'E3 - E3.1 32-32 Administr...'!$129:$129</definedName>
    <definedName name="_xlnm.Print_Titles" localSheetId="8">'E3-strecha - E3.1 32-32 A...'!$127:$127</definedName>
    <definedName name="_xlnm.Print_Titles" localSheetId="10">'E4 - E4.1 33-06 Administr...'!$129:$129</definedName>
    <definedName name="_xlnm.Print_Titles" localSheetId="3">'E4.1-bleskozvod - E4.1 14...'!$122:$122</definedName>
    <definedName name="_xlnm.Print_Titles" localSheetId="6">'E4.2-bleskozvod - E4.2 23...'!$122:$122</definedName>
    <definedName name="_xlnm.Print_Titles" localSheetId="9">'E4.3-bleskozvod - E4.3 32...'!$122:$122</definedName>
    <definedName name="_xlnm.Print_Titles" localSheetId="12">'E4.4-bleskozvod - E4.4 33...'!$122:$122</definedName>
    <definedName name="_xlnm.Print_Titles" localSheetId="15">'E4.5-bleskozvod - E4.5 44...'!$122:$122</definedName>
    <definedName name="_xlnm.Print_Titles" localSheetId="18">'E4.6-bleskozvod - E4.6 52...'!$122:$122</definedName>
    <definedName name="_xlnm.Print_Titles" localSheetId="11">'E4-strecha - E4.1 33-06 A...'!$125:$125</definedName>
    <definedName name="_xlnm.Print_Titles" localSheetId="13">'E5 - E5.1 44-04 Administr...'!$131:$131</definedName>
    <definedName name="_xlnm.Print_Titles" localSheetId="14">'E5-strecha - E5.1 44-04 A...'!$126:$126</definedName>
    <definedName name="_xlnm.Print_Titles" localSheetId="16">'E6 - E6.1 52-07 Administr...'!$127:$127</definedName>
    <definedName name="_xlnm.Print_Titles" localSheetId="17">'E6-strecha - E6.1 52-07 A...'!$124:$124</definedName>
    <definedName name="_xlnm.Print_Titles" localSheetId="0">'Rekapitulácia stavby'!$85:$85</definedName>
    <definedName name="_xlnm.Print_Area" localSheetId="1">'E1 - E1.1 14-07 Budova TÚ'!$C$4:$Q$70,'E1 - E1.1 14-07 Budova TÚ'!$C$76:$Q$112,'E1 - E1.1 14-07 Budova TÚ'!$C$118:$Q$204</definedName>
    <definedName name="_xlnm.Print_Area" localSheetId="2">'E1-strecha - E1.1 14-07 B...'!$C$4:$Q$70,'E1-strecha - E1.1 14-07 B...'!$C$76:$Q$111,'E1-strecha - E1.1 14-07 B...'!$C$117:$Q$211</definedName>
    <definedName name="_xlnm.Print_Area" localSheetId="4">'E2 - E2.1 23-11 Budova ZHÚ'!$C$4:$Q$70,'E2 - E2.1 23-11 Budova ZHÚ'!$C$76:$Q$113,'E2 - E2.1 23-11 Budova ZHÚ'!$C$119:$Q$212</definedName>
    <definedName name="_xlnm.Print_Area" localSheetId="5">'E2-strecha - E2.1 23-11 B...'!$C$4:$Q$70,'E2-strecha - E2.1 23-11 B...'!$C$76:$Q$110,'E2-strecha - E2.1 23-11 B...'!$C$116:$Q$200</definedName>
    <definedName name="_xlnm.Print_Area" localSheetId="7">'E3 - E3.1 32-32 Administr...'!$C$4:$Q$70,'E3 - E3.1 32-32 Administr...'!$C$76:$Q$113,'E3 - E3.1 32-32 Administr...'!$C$119:$Q$194</definedName>
    <definedName name="_xlnm.Print_Area" localSheetId="8">'E3-strecha - E3.1 32-32 A...'!$C$4:$Q$70,'E3-strecha - E3.1 32-32 A...'!$C$76:$Q$111,'E3-strecha - E3.1 32-32 A...'!$C$117:$Q$213</definedName>
    <definedName name="_xlnm.Print_Area" localSheetId="10">'E4 - E4.1 33-06 Administr...'!$C$4:$Q$70,'E4 - E4.1 33-06 Administr...'!$C$76:$Q$113,'E4 - E4.1 33-06 Administr...'!$C$119:$Q$205</definedName>
    <definedName name="_xlnm.Print_Area" localSheetId="3">'E4.1-bleskozvod - E4.1 14...'!$C$4:$Q$70,'E4.1-bleskozvod - E4.1 14...'!$C$76:$Q$106,'E4.1-bleskozvod - E4.1 14...'!$C$112:$Q$202</definedName>
    <definedName name="_xlnm.Print_Area" localSheetId="6">'E4.2-bleskozvod - E4.2 23...'!$C$4:$Q$70,'E4.2-bleskozvod - E4.2 23...'!$C$76:$Q$106,'E4.2-bleskozvod - E4.2 23...'!$C$112:$Q$201</definedName>
    <definedName name="_xlnm.Print_Area" localSheetId="9">'E4.3-bleskozvod - E4.3 32...'!$C$4:$Q$70,'E4.3-bleskozvod - E4.3 32...'!$C$76:$Q$106,'E4.3-bleskozvod - E4.3 32...'!$C$112:$Q$199</definedName>
    <definedName name="_xlnm.Print_Area" localSheetId="12">'E4.4-bleskozvod - E4.4 33...'!$C$4:$Q$70,'E4.4-bleskozvod - E4.4 33...'!$C$76:$Q$106,'E4.4-bleskozvod - E4.4 33...'!$C$112:$Q$201</definedName>
    <definedName name="_xlnm.Print_Area" localSheetId="15">'E4.5-bleskozvod - E4.5 44...'!$C$4:$Q$70,'E4.5-bleskozvod - E4.5 44...'!$C$76:$Q$106,'E4.5-bleskozvod - E4.5 44...'!$C$112:$Q$199</definedName>
    <definedName name="_xlnm.Print_Area" localSheetId="18">'E4.6-bleskozvod - E4.6 52...'!$C$4:$Q$70,'E4.6-bleskozvod - E4.6 52...'!$C$76:$Q$106,'E4.6-bleskozvod - E4.6 52...'!$C$112:$Q$201</definedName>
    <definedName name="_xlnm.Print_Area" localSheetId="11">'E4-strecha - E4.1 33-06 A...'!$C$4:$Q$70,'E4-strecha - E4.1 33-06 A...'!$C$76:$Q$109,'E4-strecha - E4.1 33-06 A...'!$C$115:$Q$203</definedName>
    <definedName name="_xlnm.Print_Area" localSheetId="13">'E5 - E5.1 44-04 Administr...'!$C$4:$Q$70,'E5 - E5.1 44-04 Administr...'!$C$76:$Q$115,'E5 - E5.1 44-04 Administr...'!$C$121:$Q$220</definedName>
    <definedName name="_xlnm.Print_Area" localSheetId="14">'E5-strecha - E5.1 44-04 A...'!$C$4:$Q$70,'E5-strecha - E5.1 44-04 A...'!$C$76:$Q$110,'E5-strecha - E5.1 44-04 A...'!$C$116:$Q$195</definedName>
    <definedName name="_xlnm.Print_Area" localSheetId="16">'E6 - E6.1 52-07 Administr...'!$C$4:$Q$70,'E6 - E6.1 52-07 Administr...'!$C$76:$Q$111,'E6 - E6.1 52-07 Administr...'!$C$117:$Q$198</definedName>
    <definedName name="_xlnm.Print_Area" localSheetId="17">'E6-strecha - E6.1 52-07 A...'!$C$4:$Q$70,'E6-strecha - E6.1 52-07 A...'!$C$76:$Q$108,'E6-strecha - E6.1 52-07 A...'!$C$114:$Q$194</definedName>
    <definedName name="_xlnm.Print_Area" localSheetId="0">'Rekapitulácia stavby'!$C$4:$AP$70,'Rekapitulácia stavby'!$C$76:$AP$113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05" i="1" l="1"/>
  <c r="AX105" i="1"/>
  <c r="BI200" i="19"/>
  <c r="BH200" i="19"/>
  <c r="BG200" i="19"/>
  <c r="BE200" i="19"/>
  <c r="AA200" i="19"/>
  <c r="Y200" i="19"/>
  <c r="W200" i="19"/>
  <c r="BK200" i="19"/>
  <c r="N200" i="19"/>
  <c r="BF200" i="19"/>
  <c r="BI199" i="19"/>
  <c r="BH199" i="19"/>
  <c r="BG199" i="19"/>
  <c r="BE199" i="19"/>
  <c r="AA199" i="19"/>
  <c r="Y199" i="19"/>
  <c r="W199" i="19"/>
  <c r="BK199" i="19"/>
  <c r="N199" i="19"/>
  <c r="BF199" i="19"/>
  <c r="BI198" i="19"/>
  <c r="BH198" i="19"/>
  <c r="BG198" i="19"/>
  <c r="BE198" i="19"/>
  <c r="AA198" i="19"/>
  <c r="Y198" i="19"/>
  <c r="W198" i="19"/>
  <c r="BK198" i="19"/>
  <c r="N198" i="19"/>
  <c r="BF198" i="19"/>
  <c r="BI197" i="19"/>
  <c r="BH197" i="19"/>
  <c r="BG197" i="19"/>
  <c r="BE197" i="19"/>
  <c r="AA197" i="19"/>
  <c r="Y197" i="19"/>
  <c r="W197" i="19"/>
  <c r="BK197" i="19"/>
  <c r="N197" i="19"/>
  <c r="BF197" i="19"/>
  <c r="BI196" i="19"/>
  <c r="BH196" i="19"/>
  <c r="BG196" i="19"/>
  <c r="BE196" i="19"/>
  <c r="AA196" i="19"/>
  <c r="Y196" i="19"/>
  <c r="Y193" i="19" s="1"/>
  <c r="W196" i="19"/>
  <c r="BK196" i="19"/>
  <c r="N196" i="19"/>
  <c r="BF196" i="19"/>
  <c r="BI195" i="19"/>
  <c r="BH195" i="19"/>
  <c r="BG195" i="19"/>
  <c r="BE195" i="19"/>
  <c r="AA195" i="19"/>
  <c r="Y195" i="19"/>
  <c r="W195" i="19"/>
  <c r="BK195" i="19"/>
  <c r="N195" i="19"/>
  <c r="BF195" i="19"/>
  <c r="BI194" i="19"/>
  <c r="BH194" i="19"/>
  <c r="BG194" i="19"/>
  <c r="BE194" i="19"/>
  <c r="AA194" i="19"/>
  <c r="AA193" i="19"/>
  <c r="Y194" i="19"/>
  <c r="W194" i="19"/>
  <c r="W193" i="19" s="1"/>
  <c r="BK194" i="19"/>
  <c r="N194" i="19"/>
  <c r="BF194" i="19" s="1"/>
  <c r="BI192" i="19"/>
  <c r="BH192" i="19"/>
  <c r="BG192" i="19"/>
  <c r="BE192" i="19"/>
  <c r="AA192" i="19"/>
  <c r="Y192" i="19"/>
  <c r="W192" i="19"/>
  <c r="BK192" i="19"/>
  <c r="N192" i="19"/>
  <c r="BF192" i="19" s="1"/>
  <c r="BI191" i="19"/>
  <c r="BH191" i="19"/>
  <c r="BG191" i="19"/>
  <c r="BE191" i="19"/>
  <c r="AA191" i="19"/>
  <c r="Y191" i="19"/>
  <c r="W191" i="19"/>
  <c r="BK191" i="19"/>
  <c r="N191" i="19"/>
  <c r="BF191" i="19" s="1"/>
  <c r="BI190" i="19"/>
  <c r="BH190" i="19"/>
  <c r="BG190" i="19"/>
  <c r="BE190" i="19"/>
  <c r="AA190" i="19"/>
  <c r="Y190" i="19"/>
  <c r="W190" i="19"/>
  <c r="BK190" i="19"/>
  <c r="N190" i="19"/>
  <c r="BF190" i="19"/>
  <c r="BI189" i="19"/>
  <c r="BH189" i="19"/>
  <c r="BG189" i="19"/>
  <c r="BE189" i="19"/>
  <c r="AA189" i="19"/>
  <c r="Y189" i="19"/>
  <c r="W189" i="19"/>
  <c r="BK189" i="19"/>
  <c r="N189" i="19"/>
  <c r="BF189" i="19" s="1"/>
  <c r="BI188" i="19"/>
  <c r="BH188" i="19"/>
  <c r="BG188" i="19"/>
  <c r="BE188" i="19"/>
  <c r="AA188" i="19"/>
  <c r="Y188" i="19"/>
  <c r="W188" i="19"/>
  <c r="BK188" i="19"/>
  <c r="N188" i="19"/>
  <c r="BF188" i="19"/>
  <c r="BI187" i="19"/>
  <c r="BH187" i="19"/>
  <c r="BG187" i="19"/>
  <c r="BE187" i="19"/>
  <c r="AA187" i="19"/>
  <c r="Y187" i="19"/>
  <c r="W187" i="19"/>
  <c r="BK187" i="19"/>
  <c r="N187" i="19"/>
  <c r="BF187" i="19" s="1"/>
  <c r="BI186" i="19"/>
  <c r="BH186" i="19"/>
  <c r="BG186" i="19"/>
  <c r="BE186" i="19"/>
  <c r="AA186" i="19"/>
  <c r="Y186" i="19"/>
  <c r="W186" i="19"/>
  <c r="BK186" i="19"/>
  <c r="N186" i="19"/>
  <c r="BF186" i="19"/>
  <c r="BI185" i="19"/>
  <c r="BH185" i="19"/>
  <c r="BG185" i="19"/>
  <c r="BE185" i="19"/>
  <c r="AA185" i="19"/>
  <c r="Y185" i="19"/>
  <c r="W185" i="19"/>
  <c r="BK185" i="19"/>
  <c r="N185" i="19"/>
  <c r="BF185" i="19" s="1"/>
  <c r="BI184" i="19"/>
  <c r="BH184" i="19"/>
  <c r="BG184" i="19"/>
  <c r="BE184" i="19"/>
  <c r="AA184" i="19"/>
  <c r="Y184" i="19"/>
  <c r="W184" i="19"/>
  <c r="BK184" i="19"/>
  <c r="N184" i="19"/>
  <c r="BF184" i="19"/>
  <c r="BI183" i="19"/>
  <c r="BH183" i="19"/>
  <c r="BG183" i="19"/>
  <c r="BE183" i="19"/>
  <c r="AA183" i="19"/>
  <c r="Y183" i="19"/>
  <c r="W183" i="19"/>
  <c r="BK183" i="19"/>
  <c r="N183" i="19"/>
  <c r="BF183" i="19" s="1"/>
  <c r="BI182" i="19"/>
  <c r="BH182" i="19"/>
  <c r="BG182" i="19"/>
  <c r="BE182" i="19"/>
  <c r="AA182" i="19"/>
  <c r="Y182" i="19"/>
  <c r="W182" i="19"/>
  <c r="BK182" i="19"/>
  <c r="N182" i="19"/>
  <c r="BF182" i="19"/>
  <c r="BI181" i="19"/>
  <c r="BH181" i="19"/>
  <c r="BG181" i="19"/>
  <c r="BE181" i="19"/>
  <c r="AA181" i="19"/>
  <c r="Y181" i="19"/>
  <c r="W181" i="19"/>
  <c r="BK181" i="19"/>
  <c r="N181" i="19"/>
  <c r="BF181" i="19" s="1"/>
  <c r="BI180" i="19"/>
  <c r="BH180" i="19"/>
  <c r="BG180" i="19"/>
  <c r="BE180" i="19"/>
  <c r="AA180" i="19"/>
  <c r="Y180" i="19"/>
  <c r="W180" i="19"/>
  <c r="BK180" i="19"/>
  <c r="N180" i="19"/>
  <c r="BF180" i="19"/>
  <c r="BI179" i="19"/>
  <c r="BH179" i="19"/>
  <c r="BG179" i="19"/>
  <c r="BE179" i="19"/>
  <c r="AA179" i="19"/>
  <c r="Y179" i="19"/>
  <c r="W179" i="19"/>
  <c r="BK179" i="19"/>
  <c r="N179" i="19"/>
  <c r="BF179" i="19" s="1"/>
  <c r="BI178" i="19"/>
  <c r="BH178" i="19"/>
  <c r="BG178" i="19"/>
  <c r="BE178" i="19"/>
  <c r="AA178" i="19"/>
  <c r="Y178" i="19"/>
  <c r="W178" i="19"/>
  <c r="BK178" i="19"/>
  <c r="N178" i="19"/>
  <c r="BF178" i="19"/>
  <c r="BI177" i="19"/>
  <c r="BH177" i="19"/>
  <c r="BG177" i="19"/>
  <c r="BE177" i="19"/>
  <c r="AA177" i="19"/>
  <c r="Y177" i="19"/>
  <c r="W177" i="19"/>
  <c r="BK177" i="19"/>
  <c r="N177" i="19"/>
  <c r="BF177" i="19" s="1"/>
  <c r="BI176" i="19"/>
  <c r="BH176" i="19"/>
  <c r="BG176" i="19"/>
  <c r="BE176" i="19"/>
  <c r="AA176" i="19"/>
  <c r="Y176" i="19"/>
  <c r="W176" i="19"/>
  <c r="BK176" i="19"/>
  <c r="N176" i="19"/>
  <c r="BF176" i="19"/>
  <c r="BI175" i="19"/>
  <c r="BH175" i="19"/>
  <c r="BG175" i="19"/>
  <c r="BE175" i="19"/>
  <c r="AA175" i="19"/>
  <c r="Y175" i="19"/>
  <c r="W175" i="19"/>
  <c r="BK175" i="19"/>
  <c r="N175" i="19"/>
  <c r="BF175" i="19" s="1"/>
  <c r="BI174" i="19"/>
  <c r="BH174" i="19"/>
  <c r="BG174" i="19"/>
  <c r="BE174" i="19"/>
  <c r="AA174" i="19"/>
  <c r="Y174" i="19"/>
  <c r="W174" i="19"/>
  <c r="BK174" i="19"/>
  <c r="N174" i="19"/>
  <c r="BF174" i="19"/>
  <c r="BI173" i="19"/>
  <c r="BH173" i="19"/>
  <c r="BG173" i="19"/>
  <c r="BE173" i="19"/>
  <c r="AA173" i="19"/>
  <c r="Y173" i="19"/>
  <c r="W173" i="19"/>
  <c r="BK173" i="19"/>
  <c r="N173" i="19"/>
  <c r="BF173" i="19" s="1"/>
  <c r="BI172" i="19"/>
  <c r="BH172" i="19"/>
  <c r="BG172" i="19"/>
  <c r="BE172" i="19"/>
  <c r="AA172" i="19"/>
  <c r="Y172" i="19"/>
  <c r="W172" i="19"/>
  <c r="BK172" i="19"/>
  <c r="N172" i="19"/>
  <c r="BF172" i="19"/>
  <c r="BI171" i="19"/>
  <c r="BH171" i="19"/>
  <c r="BG171" i="19"/>
  <c r="BE171" i="19"/>
  <c r="AA171" i="19"/>
  <c r="Y171" i="19"/>
  <c r="W171" i="19"/>
  <c r="BK171" i="19"/>
  <c r="N171" i="19"/>
  <c r="BF171" i="19" s="1"/>
  <c r="BI170" i="19"/>
  <c r="BH170" i="19"/>
  <c r="BG170" i="19"/>
  <c r="BE170" i="19"/>
  <c r="AA170" i="19"/>
  <c r="Y170" i="19"/>
  <c r="W170" i="19"/>
  <c r="BK170" i="19"/>
  <c r="N170" i="19"/>
  <c r="BF170" i="19"/>
  <c r="BI169" i="19"/>
  <c r="BH169" i="19"/>
  <c r="BG169" i="19"/>
  <c r="BE169" i="19"/>
  <c r="AA169" i="19"/>
  <c r="Y169" i="19"/>
  <c r="W169" i="19"/>
  <c r="BK169" i="19"/>
  <c r="N169" i="19"/>
  <c r="BF169" i="19" s="1"/>
  <c r="BI168" i="19"/>
  <c r="BH168" i="19"/>
  <c r="BG168" i="19"/>
  <c r="BE168" i="19"/>
  <c r="AA168" i="19"/>
  <c r="Y168" i="19"/>
  <c r="W168" i="19"/>
  <c r="BK168" i="19"/>
  <c r="N168" i="19"/>
  <c r="BF168" i="19"/>
  <c r="BI167" i="19"/>
  <c r="BH167" i="19"/>
  <c r="BG167" i="19"/>
  <c r="BE167" i="19"/>
  <c r="AA167" i="19"/>
  <c r="Y167" i="19"/>
  <c r="W167" i="19"/>
  <c r="BK167" i="19"/>
  <c r="N167" i="19"/>
  <c r="BF167" i="19"/>
  <c r="BI166" i="19"/>
  <c r="BH166" i="19"/>
  <c r="BG166" i="19"/>
  <c r="BE166" i="19"/>
  <c r="AA166" i="19"/>
  <c r="Y166" i="19"/>
  <c r="W166" i="19"/>
  <c r="BK166" i="19"/>
  <c r="N166" i="19"/>
  <c r="BF166" i="19"/>
  <c r="BI165" i="19"/>
  <c r="BH165" i="19"/>
  <c r="BG165" i="19"/>
  <c r="BE165" i="19"/>
  <c r="AA165" i="19"/>
  <c r="Y165" i="19"/>
  <c r="W165" i="19"/>
  <c r="BK165" i="19"/>
  <c r="N165" i="19"/>
  <c r="BF165" i="19" s="1"/>
  <c r="BI164" i="19"/>
  <c r="BH164" i="19"/>
  <c r="BG164" i="19"/>
  <c r="BE164" i="19"/>
  <c r="AA164" i="19"/>
  <c r="Y164" i="19"/>
  <c r="W164" i="19"/>
  <c r="BK164" i="19"/>
  <c r="N164" i="19"/>
  <c r="BF164" i="19"/>
  <c r="BI163" i="19"/>
  <c r="BH163" i="19"/>
  <c r="BG163" i="19"/>
  <c r="BE163" i="19"/>
  <c r="AA163" i="19"/>
  <c r="Y163" i="19"/>
  <c r="W163" i="19"/>
  <c r="BK163" i="19"/>
  <c r="N163" i="19"/>
  <c r="BF163" i="19"/>
  <c r="BI162" i="19"/>
  <c r="BH162" i="19"/>
  <c r="BG162" i="19"/>
  <c r="BE162" i="19"/>
  <c r="AA162" i="19"/>
  <c r="Y162" i="19"/>
  <c r="W162" i="19"/>
  <c r="BK162" i="19"/>
  <c r="N162" i="19"/>
  <c r="BF162" i="19"/>
  <c r="BI161" i="19"/>
  <c r="BH161" i="19"/>
  <c r="BG161" i="19"/>
  <c r="BE161" i="19"/>
  <c r="AA161" i="19"/>
  <c r="Y161" i="19"/>
  <c r="W161" i="19"/>
  <c r="BK161" i="19"/>
  <c r="N161" i="19"/>
  <c r="BF161" i="19" s="1"/>
  <c r="BI160" i="19"/>
  <c r="BH160" i="19"/>
  <c r="BG160" i="19"/>
  <c r="BE160" i="19"/>
  <c r="AA160" i="19"/>
  <c r="Y160" i="19"/>
  <c r="W160" i="19"/>
  <c r="BK160" i="19"/>
  <c r="N160" i="19"/>
  <c r="BF160" i="19"/>
  <c r="BI159" i="19"/>
  <c r="BH159" i="19"/>
  <c r="BG159" i="19"/>
  <c r="BE159" i="19"/>
  <c r="AA159" i="19"/>
  <c r="Y159" i="19"/>
  <c r="W159" i="19"/>
  <c r="BK159" i="19"/>
  <c r="N159" i="19"/>
  <c r="BF159" i="19"/>
  <c r="BI158" i="19"/>
  <c r="BH158" i="19"/>
  <c r="BG158" i="19"/>
  <c r="BE158" i="19"/>
  <c r="AA158" i="19"/>
  <c r="Y158" i="19"/>
  <c r="W158" i="19"/>
  <c r="BK158" i="19"/>
  <c r="N158" i="19"/>
  <c r="BF158" i="19"/>
  <c r="BI157" i="19"/>
  <c r="BH157" i="19"/>
  <c r="BG157" i="19"/>
  <c r="BE157" i="19"/>
  <c r="AA157" i="19"/>
  <c r="Y157" i="19"/>
  <c r="W157" i="19"/>
  <c r="BK157" i="19"/>
  <c r="N157" i="19"/>
  <c r="BF157" i="19" s="1"/>
  <c r="BI156" i="19"/>
  <c r="BH156" i="19"/>
  <c r="BG156" i="19"/>
  <c r="BE156" i="19"/>
  <c r="AA156" i="19"/>
  <c r="Y156" i="19"/>
  <c r="W156" i="19"/>
  <c r="BK156" i="19"/>
  <c r="N156" i="19"/>
  <c r="BF156" i="19"/>
  <c r="BI155" i="19"/>
  <c r="BH155" i="19"/>
  <c r="BG155" i="19"/>
  <c r="BE155" i="19"/>
  <c r="AA155" i="19"/>
  <c r="Y155" i="19"/>
  <c r="W155" i="19"/>
  <c r="BK155" i="19"/>
  <c r="N155" i="19"/>
  <c r="BF155" i="19"/>
  <c r="BI154" i="19"/>
  <c r="BH154" i="19"/>
  <c r="BG154" i="19"/>
  <c r="BE154" i="19"/>
  <c r="AA154" i="19"/>
  <c r="Y154" i="19"/>
  <c r="W154" i="19"/>
  <c r="BK154" i="19"/>
  <c r="N154" i="19"/>
  <c r="BF154" i="19"/>
  <c r="BI153" i="19"/>
  <c r="BH153" i="19"/>
  <c r="BG153" i="19"/>
  <c r="BE153" i="19"/>
  <c r="AA153" i="19"/>
  <c r="Y153" i="19"/>
  <c r="W153" i="19"/>
  <c r="BK153" i="19"/>
  <c r="N153" i="19"/>
  <c r="BF153" i="19" s="1"/>
  <c r="BI152" i="19"/>
  <c r="BH152" i="19"/>
  <c r="BG152" i="19"/>
  <c r="BE152" i="19"/>
  <c r="AA152" i="19"/>
  <c r="Y152" i="19"/>
  <c r="W152" i="19"/>
  <c r="BK152" i="19"/>
  <c r="N152" i="19"/>
  <c r="BF152" i="19"/>
  <c r="BI151" i="19"/>
  <c r="BH151" i="19"/>
  <c r="BG151" i="19"/>
  <c r="BE151" i="19"/>
  <c r="AA151" i="19"/>
  <c r="Y151" i="19"/>
  <c r="W151" i="19"/>
  <c r="BK151" i="19"/>
  <c r="N151" i="19"/>
  <c r="BF151" i="19"/>
  <c r="BI150" i="19"/>
  <c r="BH150" i="19"/>
  <c r="BG150" i="19"/>
  <c r="BE150" i="19"/>
  <c r="AA150" i="19"/>
  <c r="Y150" i="19"/>
  <c r="W150" i="19"/>
  <c r="BK150" i="19"/>
  <c r="N150" i="19"/>
  <c r="BF150" i="19"/>
  <c r="BI149" i="19"/>
  <c r="BH149" i="19"/>
  <c r="BG149" i="19"/>
  <c r="BE149" i="19"/>
  <c r="AA149" i="19"/>
  <c r="Y149" i="19"/>
  <c r="W149" i="19"/>
  <c r="BK149" i="19"/>
  <c r="N149" i="19"/>
  <c r="BF149" i="19" s="1"/>
  <c r="BI148" i="19"/>
  <c r="BH148" i="19"/>
  <c r="BG148" i="19"/>
  <c r="BE148" i="19"/>
  <c r="AA148" i="19"/>
  <c r="Y148" i="19"/>
  <c r="W148" i="19"/>
  <c r="BK148" i="19"/>
  <c r="N148" i="19"/>
  <c r="BF148" i="19"/>
  <c r="BI147" i="19"/>
  <c r="BH147" i="19"/>
  <c r="BG147" i="19"/>
  <c r="BE147" i="19"/>
  <c r="AA147" i="19"/>
  <c r="AA146" i="19" s="1"/>
  <c r="AA145" i="19" s="1"/>
  <c r="Y147" i="19"/>
  <c r="W147" i="19"/>
  <c r="W146" i="19" s="1"/>
  <c r="W145" i="19" s="1"/>
  <c r="BK147" i="19"/>
  <c r="N147" i="19"/>
  <c r="BF147" i="19"/>
  <c r="BI144" i="19"/>
  <c r="BH144" i="19"/>
  <c r="BG144" i="19"/>
  <c r="BE144" i="19"/>
  <c r="AA144" i="19"/>
  <c r="Y144" i="19"/>
  <c r="W144" i="19"/>
  <c r="BK144" i="19"/>
  <c r="BK142" i="19" s="1"/>
  <c r="N142" i="19" s="1"/>
  <c r="N93" i="19" s="1"/>
  <c r="N144" i="19"/>
  <c r="BF144" i="19" s="1"/>
  <c r="BI143" i="19"/>
  <c r="BH143" i="19"/>
  <c r="BG143" i="19"/>
  <c r="BE143" i="19"/>
  <c r="AA143" i="19"/>
  <c r="Y143" i="19"/>
  <c r="W143" i="19"/>
  <c r="W142" i="19" s="1"/>
  <c r="BK143" i="19"/>
  <c r="N143" i="19"/>
  <c r="BF143" i="19" s="1"/>
  <c r="BI141" i="19"/>
  <c r="BH141" i="19"/>
  <c r="BG141" i="19"/>
  <c r="BE141" i="19"/>
  <c r="AA141" i="19"/>
  <c r="Y141" i="19"/>
  <c r="W141" i="19"/>
  <c r="BK141" i="19"/>
  <c r="N141" i="19"/>
  <c r="BF141" i="19"/>
  <c r="BI140" i="19"/>
  <c r="BH140" i="19"/>
  <c r="BG140" i="19"/>
  <c r="BE140" i="19"/>
  <c r="AA140" i="19"/>
  <c r="Y140" i="19"/>
  <c r="W140" i="19"/>
  <c r="BK140" i="19"/>
  <c r="N140" i="19"/>
  <c r="BF140" i="19"/>
  <c r="BI139" i="19"/>
  <c r="BH139" i="19"/>
  <c r="BG139" i="19"/>
  <c r="BE139" i="19"/>
  <c r="AA139" i="19"/>
  <c r="Y139" i="19"/>
  <c r="W139" i="19"/>
  <c r="BK139" i="19"/>
  <c r="N139" i="19"/>
  <c r="BF139" i="19"/>
  <c r="BI138" i="19"/>
  <c r="BH138" i="19"/>
  <c r="BG138" i="19"/>
  <c r="BE138" i="19"/>
  <c r="AA138" i="19"/>
  <c r="Y138" i="19"/>
  <c r="W138" i="19"/>
  <c r="BK138" i="19"/>
  <c r="N138" i="19"/>
  <c r="BF138" i="19"/>
  <c r="BI137" i="19"/>
  <c r="BH137" i="19"/>
  <c r="BG137" i="19"/>
  <c r="BE137" i="19"/>
  <c r="AA137" i="19"/>
  <c r="Y137" i="19"/>
  <c r="W137" i="19"/>
  <c r="BK137" i="19"/>
  <c r="N137" i="19"/>
  <c r="BF137" i="19"/>
  <c r="BI136" i="19"/>
  <c r="BH136" i="19"/>
  <c r="BG136" i="19"/>
  <c r="BE136" i="19"/>
  <c r="AA136" i="19"/>
  <c r="Y136" i="19"/>
  <c r="W136" i="19"/>
  <c r="BK136" i="19"/>
  <c r="N136" i="19"/>
  <c r="BF136" i="19" s="1"/>
  <c r="BI134" i="19"/>
  <c r="BH134" i="19"/>
  <c r="BG134" i="19"/>
  <c r="BE134" i="19"/>
  <c r="AA134" i="19"/>
  <c r="AA133" i="19"/>
  <c r="Y134" i="19"/>
  <c r="Y133" i="19"/>
  <c r="W134" i="19"/>
  <c r="W133" i="19" s="1"/>
  <c r="BK134" i="19"/>
  <c r="BK133" i="19" s="1"/>
  <c r="N133" i="19" s="1"/>
  <c r="N91" i="19" s="1"/>
  <c r="N134" i="19"/>
  <c r="BF134" i="19" s="1"/>
  <c r="BI132" i="19"/>
  <c r="BH132" i="19"/>
  <c r="BG132" i="19"/>
  <c r="BE132" i="19"/>
  <c r="AA132" i="19"/>
  <c r="Y132" i="19"/>
  <c r="W132" i="19"/>
  <c r="BK132" i="19"/>
  <c r="N132" i="19"/>
  <c r="BF132" i="19"/>
  <c r="BI131" i="19"/>
  <c r="BH131" i="19"/>
  <c r="BG131" i="19"/>
  <c r="BE131" i="19"/>
  <c r="AA131" i="19"/>
  <c r="Y131" i="19"/>
  <c r="W131" i="19"/>
  <c r="BK131" i="19"/>
  <c r="N131" i="19"/>
  <c r="BF131" i="19" s="1"/>
  <c r="BI130" i="19"/>
  <c r="BH130" i="19"/>
  <c r="BG130" i="19"/>
  <c r="BE130" i="19"/>
  <c r="AA130" i="19"/>
  <c r="Y130" i="19"/>
  <c r="W130" i="19"/>
  <c r="BK130" i="19"/>
  <c r="N130" i="19"/>
  <c r="BF130" i="19"/>
  <c r="BI129" i="19"/>
  <c r="BH129" i="19"/>
  <c r="BG129" i="19"/>
  <c r="BE129" i="19"/>
  <c r="AA129" i="19"/>
  <c r="Y129" i="19"/>
  <c r="W129" i="19"/>
  <c r="BK129" i="19"/>
  <c r="N129" i="19"/>
  <c r="BF129" i="19" s="1"/>
  <c r="BI128" i="19"/>
  <c r="BH128" i="19"/>
  <c r="BG128" i="19"/>
  <c r="BE128" i="19"/>
  <c r="AA128" i="19"/>
  <c r="Y128" i="19"/>
  <c r="W128" i="19"/>
  <c r="BK128" i="19"/>
  <c r="N128" i="19"/>
  <c r="BF128" i="19"/>
  <c r="BI127" i="19"/>
  <c r="BH127" i="19"/>
  <c r="BG127" i="19"/>
  <c r="BE127" i="19"/>
  <c r="AA127" i="19"/>
  <c r="Y127" i="19"/>
  <c r="W127" i="19"/>
  <c r="BK127" i="19"/>
  <c r="N127" i="19"/>
  <c r="BF127" i="19" s="1"/>
  <c r="BI126" i="19"/>
  <c r="BH126" i="19"/>
  <c r="BG126" i="19"/>
  <c r="BE126" i="19"/>
  <c r="AA126" i="19"/>
  <c r="Y126" i="19"/>
  <c r="W126" i="19"/>
  <c r="W125" i="19" s="1"/>
  <c r="BK126" i="19"/>
  <c r="N126" i="19"/>
  <c r="BF126" i="19" s="1"/>
  <c r="M120" i="19"/>
  <c r="M119" i="19"/>
  <c r="F117" i="19"/>
  <c r="F115" i="19"/>
  <c r="BI104" i="19"/>
  <c r="BH104" i="19"/>
  <c r="BG104" i="19"/>
  <c r="BE104" i="19"/>
  <c r="BI103" i="19"/>
  <c r="BH103" i="19"/>
  <c r="BG103" i="19"/>
  <c r="BE103" i="19"/>
  <c r="BI102" i="19"/>
  <c r="BH102" i="19"/>
  <c r="BG102" i="19"/>
  <c r="BE102" i="19"/>
  <c r="BI101" i="19"/>
  <c r="BH101" i="19"/>
  <c r="BG101" i="19"/>
  <c r="BE101" i="19"/>
  <c r="BI100" i="19"/>
  <c r="BH100" i="19"/>
  <c r="BG100" i="19"/>
  <c r="BE100" i="19"/>
  <c r="BI99" i="19"/>
  <c r="BH99" i="19"/>
  <c r="BG99" i="19"/>
  <c r="BE99" i="19"/>
  <c r="M84" i="19"/>
  <c r="M83" i="19"/>
  <c r="F81" i="19"/>
  <c r="F79" i="19"/>
  <c r="O15" i="19"/>
  <c r="E15" i="19"/>
  <c r="O14" i="19"/>
  <c r="O12" i="19"/>
  <c r="E12" i="19"/>
  <c r="O11" i="19"/>
  <c r="O9" i="19"/>
  <c r="M117" i="19" s="1"/>
  <c r="F6" i="19"/>
  <c r="F114" i="19" s="1"/>
  <c r="AY104" i="1"/>
  <c r="AX104" i="1"/>
  <c r="BI193" i="18"/>
  <c r="BH193" i="18"/>
  <c r="BG193" i="18"/>
  <c r="BE193" i="18"/>
  <c r="AA193" i="18"/>
  <c r="AA192" i="18" s="1"/>
  <c r="AA191" i="18" s="1"/>
  <c r="Y193" i="18"/>
  <c r="Y192" i="18" s="1"/>
  <c r="Y191" i="18" s="1"/>
  <c r="W193" i="18"/>
  <c r="W192" i="18" s="1"/>
  <c r="W191" i="18" s="1"/>
  <c r="BK193" i="18"/>
  <c r="BK192" i="18" s="1"/>
  <c r="N193" i="18"/>
  <c r="BF193" i="18"/>
  <c r="BI190" i="18"/>
  <c r="BH190" i="18"/>
  <c r="BG190" i="18"/>
  <c r="BE190" i="18"/>
  <c r="AA190" i="18"/>
  <c r="Y190" i="18"/>
  <c r="W190" i="18"/>
  <c r="BK190" i="18"/>
  <c r="N190" i="18"/>
  <c r="BF190" i="18" s="1"/>
  <c r="BI189" i="18"/>
  <c r="BH189" i="18"/>
  <c r="BG189" i="18"/>
  <c r="BE189" i="18"/>
  <c r="AA189" i="18"/>
  <c r="Y189" i="18"/>
  <c r="W189" i="18"/>
  <c r="BK189" i="18"/>
  <c r="N189" i="18"/>
  <c r="BF189" i="18" s="1"/>
  <c r="BI188" i="18"/>
  <c r="BH188" i="18"/>
  <c r="BG188" i="18"/>
  <c r="BE188" i="18"/>
  <c r="AA188" i="18"/>
  <c r="Y188" i="18"/>
  <c r="W188" i="18"/>
  <c r="BK188" i="18"/>
  <c r="N188" i="18"/>
  <c r="BF188" i="18" s="1"/>
  <c r="BI187" i="18"/>
  <c r="BH187" i="18"/>
  <c r="BG187" i="18"/>
  <c r="BE187" i="18"/>
  <c r="AA187" i="18"/>
  <c r="Y187" i="18"/>
  <c r="W187" i="18"/>
  <c r="BK187" i="18"/>
  <c r="N187" i="18"/>
  <c r="BF187" i="18" s="1"/>
  <c r="BI186" i="18"/>
  <c r="BH186" i="18"/>
  <c r="BG186" i="18"/>
  <c r="BE186" i="18"/>
  <c r="AA186" i="18"/>
  <c r="Y186" i="18"/>
  <c r="W186" i="18"/>
  <c r="BK186" i="18"/>
  <c r="N186" i="18"/>
  <c r="BF186" i="18" s="1"/>
  <c r="BI184" i="18"/>
  <c r="BH184" i="18"/>
  <c r="BG184" i="18"/>
  <c r="BE184" i="18"/>
  <c r="AA184" i="18"/>
  <c r="Y184" i="18"/>
  <c r="W184" i="18"/>
  <c r="BK184" i="18"/>
  <c r="N184" i="18"/>
  <c r="BF184" i="18" s="1"/>
  <c r="BI183" i="18"/>
  <c r="BH183" i="18"/>
  <c r="BG183" i="18"/>
  <c r="BE183" i="18"/>
  <c r="AA183" i="18"/>
  <c r="Y183" i="18"/>
  <c r="W183" i="18"/>
  <c r="BK183" i="18"/>
  <c r="N183" i="18"/>
  <c r="BF183" i="18"/>
  <c r="BI182" i="18"/>
  <c r="BH182" i="18"/>
  <c r="BG182" i="18"/>
  <c r="BE182" i="18"/>
  <c r="AA182" i="18"/>
  <c r="Y182" i="18"/>
  <c r="Y181" i="18" s="1"/>
  <c r="W182" i="18"/>
  <c r="BK182" i="18"/>
  <c r="BK181" i="18" s="1"/>
  <c r="N181" i="18" s="1"/>
  <c r="N95" i="18" s="1"/>
  <c r="N182" i="18"/>
  <c r="BF182" i="18" s="1"/>
  <c r="BI180" i="18"/>
  <c r="BH180" i="18"/>
  <c r="BG180" i="18"/>
  <c r="BE180" i="18"/>
  <c r="AA180" i="18"/>
  <c r="Y180" i="18"/>
  <c r="W180" i="18"/>
  <c r="BK180" i="18"/>
  <c r="N180" i="18"/>
  <c r="BF180" i="18"/>
  <c r="BI179" i="18"/>
  <c r="BH179" i="18"/>
  <c r="BG179" i="18"/>
  <c r="BE179" i="18"/>
  <c r="AA179" i="18"/>
  <c r="Y179" i="18"/>
  <c r="W179" i="18"/>
  <c r="BK179" i="18"/>
  <c r="N179" i="18"/>
  <c r="BF179" i="18" s="1"/>
  <c r="BI178" i="18"/>
  <c r="BH178" i="18"/>
  <c r="BG178" i="18"/>
  <c r="BE178" i="18"/>
  <c r="AA178" i="18"/>
  <c r="Y178" i="18"/>
  <c r="W178" i="18"/>
  <c r="BK178" i="18"/>
  <c r="N178" i="18"/>
  <c r="BF178" i="18"/>
  <c r="BI177" i="18"/>
  <c r="BH177" i="18"/>
  <c r="BG177" i="18"/>
  <c r="BE177" i="18"/>
  <c r="AA177" i="18"/>
  <c r="Y177" i="18"/>
  <c r="W177" i="18"/>
  <c r="BK177" i="18"/>
  <c r="N177" i="18"/>
  <c r="BF177" i="18" s="1"/>
  <c r="BI176" i="18"/>
  <c r="BH176" i="18"/>
  <c r="BG176" i="18"/>
  <c r="BE176" i="18"/>
  <c r="AA176" i="18"/>
  <c r="Y176" i="18"/>
  <c r="W176" i="18"/>
  <c r="BK176" i="18"/>
  <c r="BK172" i="18" s="1"/>
  <c r="N172" i="18" s="1"/>
  <c r="N94" i="18" s="1"/>
  <c r="N176" i="18"/>
  <c r="BF176" i="18" s="1"/>
  <c r="BI175" i="18"/>
  <c r="BH175" i="18"/>
  <c r="BG175" i="18"/>
  <c r="BE175" i="18"/>
  <c r="AA175" i="18"/>
  <c r="Y175" i="18"/>
  <c r="W175" i="18"/>
  <c r="BK175" i="18"/>
  <c r="N175" i="18"/>
  <c r="BF175" i="18" s="1"/>
  <c r="BI174" i="18"/>
  <c r="BH174" i="18"/>
  <c r="BG174" i="18"/>
  <c r="BE174" i="18"/>
  <c r="AA174" i="18"/>
  <c r="Y174" i="18"/>
  <c r="Y172" i="18" s="1"/>
  <c r="W174" i="18"/>
  <c r="BK174" i="18"/>
  <c r="N174" i="18"/>
  <c r="BF174" i="18" s="1"/>
  <c r="BI173" i="18"/>
  <c r="BH173" i="18"/>
  <c r="BG173" i="18"/>
  <c r="BE173" i="18"/>
  <c r="AA173" i="18"/>
  <c r="Y173" i="18"/>
  <c r="W173" i="18"/>
  <c r="BK173" i="18"/>
  <c r="N173" i="18"/>
  <c r="BF173" i="18" s="1"/>
  <c r="BI171" i="18"/>
  <c r="BH171" i="18"/>
  <c r="BG171" i="18"/>
  <c r="BE171" i="18"/>
  <c r="AA171" i="18"/>
  <c r="Y171" i="18"/>
  <c r="W171" i="18"/>
  <c r="BK171" i="18"/>
  <c r="BK167" i="18" s="1"/>
  <c r="N167" i="18" s="1"/>
  <c r="N93" i="18" s="1"/>
  <c r="N171" i="18"/>
  <c r="BF171" i="18" s="1"/>
  <c r="BI170" i="18"/>
  <c r="BH170" i="18"/>
  <c r="BG170" i="18"/>
  <c r="BE170" i="18"/>
  <c r="AA170" i="18"/>
  <c r="Y170" i="18"/>
  <c r="W170" i="18"/>
  <c r="BK170" i="18"/>
  <c r="N170" i="18"/>
  <c r="BF170" i="18" s="1"/>
  <c r="BI169" i="18"/>
  <c r="BH169" i="18"/>
  <c r="BG169" i="18"/>
  <c r="BE169" i="18"/>
  <c r="AA169" i="18"/>
  <c r="Y169" i="18"/>
  <c r="Y167" i="18" s="1"/>
  <c r="W169" i="18"/>
  <c r="BK169" i="18"/>
  <c r="N169" i="18"/>
  <c r="BF169" i="18" s="1"/>
  <c r="BI168" i="18"/>
  <c r="BH168" i="18"/>
  <c r="BG168" i="18"/>
  <c r="BE168" i="18"/>
  <c r="AA168" i="18"/>
  <c r="Y168" i="18"/>
  <c r="W168" i="18"/>
  <c r="BK168" i="18"/>
  <c r="N168" i="18"/>
  <c r="BF168" i="18" s="1"/>
  <c r="BI166" i="18"/>
  <c r="BH166" i="18"/>
  <c r="BG166" i="18"/>
  <c r="BE166" i="18"/>
  <c r="AA166" i="18"/>
  <c r="Y166" i="18"/>
  <c r="W166" i="18"/>
  <c r="BK166" i="18"/>
  <c r="N166" i="18"/>
  <c r="BF166" i="18" s="1"/>
  <c r="BI165" i="18"/>
  <c r="BH165" i="18"/>
  <c r="BG165" i="18"/>
  <c r="BE165" i="18"/>
  <c r="AA165" i="18"/>
  <c r="Y165" i="18"/>
  <c r="W165" i="18"/>
  <c r="BK165" i="18"/>
  <c r="N165" i="18"/>
  <c r="BF165" i="18" s="1"/>
  <c r="BI164" i="18"/>
  <c r="BH164" i="18"/>
  <c r="BG164" i="18"/>
  <c r="BE164" i="18"/>
  <c r="AA164" i="18"/>
  <c r="Y164" i="18"/>
  <c r="W164" i="18"/>
  <c r="BK164" i="18"/>
  <c r="N164" i="18"/>
  <c r="BF164" i="18" s="1"/>
  <c r="BI163" i="18"/>
  <c r="BH163" i="18"/>
  <c r="BG163" i="18"/>
  <c r="BE163" i="18"/>
  <c r="AA163" i="18"/>
  <c r="Y163" i="18"/>
  <c r="W163" i="18"/>
  <c r="BK163" i="18"/>
  <c r="N163" i="18"/>
  <c r="BF163" i="18" s="1"/>
  <c r="BI162" i="18"/>
  <c r="BH162" i="18"/>
  <c r="BG162" i="18"/>
  <c r="BE162" i="18"/>
  <c r="AA162" i="18"/>
  <c r="Y162" i="18"/>
  <c r="W162" i="18"/>
  <c r="BK162" i="18"/>
  <c r="N162" i="18"/>
  <c r="BF162" i="18" s="1"/>
  <c r="BI160" i="18"/>
  <c r="BH160" i="18"/>
  <c r="BG160" i="18"/>
  <c r="BE160" i="18"/>
  <c r="AA160" i="18"/>
  <c r="Y160" i="18"/>
  <c r="W160" i="18"/>
  <c r="BK160" i="18"/>
  <c r="N160" i="18"/>
  <c r="BF160" i="18" s="1"/>
  <c r="BI159" i="18"/>
  <c r="BH159" i="18"/>
  <c r="BG159" i="18"/>
  <c r="BE159" i="18"/>
  <c r="AA159" i="18"/>
  <c r="Y159" i="18"/>
  <c r="W159" i="18"/>
  <c r="BK159" i="18"/>
  <c r="N159" i="18"/>
  <c r="BF159" i="18" s="1"/>
  <c r="BI158" i="18"/>
  <c r="BH158" i="18"/>
  <c r="BG158" i="18"/>
  <c r="BE158" i="18"/>
  <c r="AA158" i="18"/>
  <c r="Y158" i="18"/>
  <c r="W158" i="18"/>
  <c r="BK158" i="18"/>
  <c r="N158" i="18"/>
  <c r="BF158" i="18" s="1"/>
  <c r="BI157" i="18"/>
  <c r="BH157" i="18"/>
  <c r="BG157" i="18"/>
  <c r="BE157" i="18"/>
  <c r="AA157" i="18"/>
  <c r="Y157" i="18"/>
  <c r="W157" i="18"/>
  <c r="BK157" i="18"/>
  <c r="N157" i="18"/>
  <c r="BF157" i="18"/>
  <c r="BI156" i="18"/>
  <c r="BH156" i="18"/>
  <c r="BG156" i="18"/>
  <c r="BE156" i="18"/>
  <c r="AA156" i="18"/>
  <c r="Y156" i="18"/>
  <c r="W156" i="18"/>
  <c r="BK156" i="18"/>
  <c r="N156" i="18"/>
  <c r="BF156" i="18" s="1"/>
  <c r="BI155" i="18"/>
  <c r="BH155" i="18"/>
  <c r="BG155" i="18"/>
  <c r="BE155" i="18"/>
  <c r="AA155" i="18"/>
  <c r="Y155" i="18"/>
  <c r="W155" i="18"/>
  <c r="BK155" i="18"/>
  <c r="N155" i="18"/>
  <c r="BF155" i="18"/>
  <c r="BI154" i="18"/>
  <c r="BH154" i="18"/>
  <c r="BG154" i="18"/>
  <c r="BE154" i="18"/>
  <c r="AA154" i="18"/>
  <c r="Y154" i="18"/>
  <c r="W154" i="18"/>
  <c r="BK154" i="18"/>
  <c r="N154" i="18"/>
  <c r="BF154" i="18" s="1"/>
  <c r="BI153" i="18"/>
  <c r="BH153" i="18"/>
  <c r="BG153" i="18"/>
  <c r="BE153" i="18"/>
  <c r="AA153" i="18"/>
  <c r="Y153" i="18"/>
  <c r="W153" i="18"/>
  <c r="BK153" i="18"/>
  <c r="N153" i="18"/>
  <c r="BF153" i="18" s="1"/>
  <c r="BI151" i="18"/>
  <c r="BH151" i="18"/>
  <c r="BG151" i="18"/>
  <c r="BE151" i="18"/>
  <c r="AA151" i="18"/>
  <c r="Y151" i="18"/>
  <c r="W151" i="18"/>
  <c r="BK151" i="18"/>
  <c r="N151" i="18"/>
  <c r="BF151" i="18" s="1"/>
  <c r="BI150" i="18"/>
  <c r="BH150" i="18"/>
  <c r="BG150" i="18"/>
  <c r="BE150" i="18"/>
  <c r="AA150" i="18"/>
  <c r="Y150" i="18"/>
  <c r="W150" i="18"/>
  <c r="BK150" i="18"/>
  <c r="N150" i="18"/>
  <c r="BF150" i="18" s="1"/>
  <c r="BI149" i="18"/>
  <c r="BH149" i="18"/>
  <c r="BG149" i="18"/>
  <c r="BE149" i="18"/>
  <c r="AA149" i="18"/>
  <c r="Y149" i="18"/>
  <c r="W149" i="18"/>
  <c r="BK149" i="18"/>
  <c r="N149" i="18"/>
  <c r="BF149" i="18" s="1"/>
  <c r="BI148" i="18"/>
  <c r="BH148" i="18"/>
  <c r="BG148" i="18"/>
  <c r="BE148" i="18"/>
  <c r="AA148" i="18"/>
  <c r="Y148" i="18"/>
  <c r="W148" i="18"/>
  <c r="BK148" i="18"/>
  <c r="N148" i="18"/>
  <c r="BF148" i="18"/>
  <c r="BI147" i="18"/>
  <c r="BH147" i="18"/>
  <c r="BG147" i="18"/>
  <c r="BE147" i="18"/>
  <c r="AA147" i="18"/>
  <c r="Y147" i="18"/>
  <c r="W147" i="18"/>
  <c r="BK147" i="18"/>
  <c r="N147" i="18"/>
  <c r="BF147" i="18" s="1"/>
  <c r="BI146" i="18"/>
  <c r="BH146" i="18"/>
  <c r="BG146" i="18"/>
  <c r="BE146" i="18"/>
  <c r="AA146" i="18"/>
  <c r="Y146" i="18"/>
  <c r="W146" i="18"/>
  <c r="BK146" i="18"/>
  <c r="N146" i="18"/>
  <c r="BF146" i="18"/>
  <c r="BI145" i="18"/>
  <c r="BH145" i="18"/>
  <c r="BG145" i="18"/>
  <c r="BE145" i="18"/>
  <c r="AA145" i="18"/>
  <c r="Y145" i="18"/>
  <c r="W145" i="18"/>
  <c r="BK145" i="18"/>
  <c r="N145" i="18"/>
  <c r="BF145" i="18" s="1"/>
  <c r="BI144" i="18"/>
  <c r="BH144" i="18"/>
  <c r="BG144" i="18"/>
  <c r="BE144" i="18"/>
  <c r="AA144" i="18"/>
  <c r="Y144" i="18"/>
  <c r="W144" i="18"/>
  <c r="BK144" i="18"/>
  <c r="N144" i="18"/>
  <c r="BF144" i="18"/>
  <c r="BI143" i="18"/>
  <c r="BH143" i="18"/>
  <c r="BG143" i="18"/>
  <c r="BE143" i="18"/>
  <c r="AA143" i="18"/>
  <c r="Y143" i="18"/>
  <c r="W143" i="18"/>
  <c r="BK143" i="18"/>
  <c r="N143" i="18"/>
  <c r="BF143" i="18" s="1"/>
  <c r="BI142" i="18"/>
  <c r="BH142" i="18"/>
  <c r="BG142" i="18"/>
  <c r="BE142" i="18"/>
  <c r="AA142" i="18"/>
  <c r="Y142" i="18"/>
  <c r="W142" i="18"/>
  <c r="BK142" i="18"/>
  <c r="N142" i="18"/>
  <c r="BF142" i="18" s="1"/>
  <c r="BI141" i="18"/>
  <c r="BH141" i="18"/>
  <c r="BG141" i="18"/>
  <c r="BE141" i="18"/>
  <c r="AA141" i="18"/>
  <c r="Y141" i="18"/>
  <c r="W141" i="18"/>
  <c r="BK141" i="18"/>
  <c r="N141" i="18"/>
  <c r="BF141" i="18" s="1"/>
  <c r="BI140" i="18"/>
  <c r="BH140" i="18"/>
  <c r="BG140" i="18"/>
  <c r="BE140" i="18"/>
  <c r="AA140" i="18"/>
  <c r="Y140" i="18"/>
  <c r="W140" i="18"/>
  <c r="BK140" i="18"/>
  <c r="N140" i="18"/>
  <c r="BF140" i="18"/>
  <c r="BI139" i="18"/>
  <c r="BH139" i="18"/>
  <c r="BG139" i="18"/>
  <c r="BE139" i="18"/>
  <c r="AA139" i="18"/>
  <c r="Y139" i="18"/>
  <c r="W139" i="18"/>
  <c r="BK139" i="18"/>
  <c r="N139" i="18"/>
  <c r="BF139" i="18" s="1"/>
  <c r="BI138" i="18"/>
  <c r="BH138" i="18"/>
  <c r="BG138" i="18"/>
  <c r="BE138" i="18"/>
  <c r="AA138" i="18"/>
  <c r="Y138" i="18"/>
  <c r="W138" i="18"/>
  <c r="BK138" i="18"/>
  <c r="N138" i="18"/>
  <c r="BF138" i="18"/>
  <c r="BI137" i="18"/>
  <c r="BH137" i="18"/>
  <c r="BG137" i="18"/>
  <c r="BE137" i="18"/>
  <c r="AA137" i="18"/>
  <c r="Y137" i="18"/>
  <c r="W137" i="18"/>
  <c r="BK137" i="18"/>
  <c r="N137" i="18"/>
  <c r="BF137" i="18" s="1"/>
  <c r="BI136" i="18"/>
  <c r="BH136" i="18"/>
  <c r="BG136" i="18"/>
  <c r="BE136" i="18"/>
  <c r="AA136" i="18"/>
  <c r="Y136" i="18"/>
  <c r="W136" i="18"/>
  <c r="BK136" i="18"/>
  <c r="N136" i="18"/>
  <c r="BF136" i="18" s="1"/>
  <c r="BI135" i="18"/>
  <c r="BH135" i="18"/>
  <c r="BG135" i="18"/>
  <c r="BE135" i="18"/>
  <c r="AA135" i="18"/>
  <c r="Y135" i="18"/>
  <c r="W135" i="18"/>
  <c r="BK135" i="18"/>
  <c r="N135" i="18"/>
  <c r="BF135" i="18" s="1"/>
  <c r="BI134" i="18"/>
  <c r="BH134" i="18"/>
  <c r="BG134" i="18"/>
  <c r="BE134" i="18"/>
  <c r="AA134" i="18"/>
  <c r="Y134" i="18"/>
  <c r="W134" i="18"/>
  <c r="BK134" i="18"/>
  <c r="N134" i="18"/>
  <c r="BF134" i="18" s="1"/>
  <c r="BI133" i="18"/>
  <c r="BH133" i="18"/>
  <c r="BG133" i="18"/>
  <c r="BE133" i="18"/>
  <c r="AA133" i="18"/>
  <c r="Y133" i="18"/>
  <c r="W133" i="18"/>
  <c r="BK133" i="18"/>
  <c r="N133" i="18"/>
  <c r="BF133" i="18" s="1"/>
  <c r="BI132" i="18"/>
  <c r="BH132" i="18"/>
  <c r="BG132" i="18"/>
  <c r="BE132" i="18"/>
  <c r="AA132" i="18"/>
  <c r="Y132" i="18"/>
  <c r="W132" i="18"/>
  <c r="BK132" i="18"/>
  <c r="N132" i="18"/>
  <c r="BF132" i="18"/>
  <c r="BI131" i="18"/>
  <c r="BH131" i="18"/>
  <c r="BG131" i="18"/>
  <c r="BE131" i="18"/>
  <c r="AA131" i="18"/>
  <c r="Y131" i="18"/>
  <c r="W131" i="18"/>
  <c r="BK131" i="18"/>
  <c r="N131" i="18"/>
  <c r="BF131" i="18" s="1"/>
  <c r="BI130" i="18"/>
  <c r="BH130" i="18"/>
  <c r="BG130" i="18"/>
  <c r="BE130" i="18"/>
  <c r="AA130" i="18"/>
  <c r="Y130" i="18"/>
  <c r="W130" i="18"/>
  <c r="W127" i="18" s="1"/>
  <c r="BK130" i="18"/>
  <c r="N130" i="18"/>
  <c r="BF130" i="18"/>
  <c r="BI129" i="18"/>
  <c r="BH129" i="18"/>
  <c r="BG129" i="18"/>
  <c r="BE129" i="18"/>
  <c r="AA129" i="18"/>
  <c r="AA127" i="18" s="1"/>
  <c r="Y129" i="18"/>
  <c r="W129" i="18"/>
  <c r="BK129" i="18"/>
  <c r="N129" i="18"/>
  <c r="BF129" i="18" s="1"/>
  <c r="BI128" i="18"/>
  <c r="BH128" i="18"/>
  <c r="BG128" i="18"/>
  <c r="BE128" i="18"/>
  <c r="AA128" i="18"/>
  <c r="Y128" i="18"/>
  <c r="W128" i="18"/>
  <c r="BK128" i="18"/>
  <c r="N128" i="18"/>
  <c r="BF128" i="18" s="1"/>
  <c r="F119" i="18"/>
  <c r="F117" i="18"/>
  <c r="BI106" i="18"/>
  <c r="BH106" i="18"/>
  <c r="BG106" i="18"/>
  <c r="BE106" i="18"/>
  <c r="BI105" i="18"/>
  <c r="BH105" i="18"/>
  <c r="BG105" i="18"/>
  <c r="BE105" i="18"/>
  <c r="BI104" i="18"/>
  <c r="BH104" i="18"/>
  <c r="BG104" i="18"/>
  <c r="BE104" i="18"/>
  <c r="BI103" i="18"/>
  <c r="BH103" i="18"/>
  <c r="BG103" i="18"/>
  <c r="BE103" i="18"/>
  <c r="BI102" i="18"/>
  <c r="BH102" i="18"/>
  <c r="BG102" i="18"/>
  <c r="BE102" i="18"/>
  <c r="BI101" i="18"/>
  <c r="BH101" i="18"/>
  <c r="BG101" i="18"/>
  <c r="BE101" i="18"/>
  <c r="F81" i="18"/>
  <c r="F79" i="18"/>
  <c r="O21" i="18"/>
  <c r="E21" i="18"/>
  <c r="O20" i="18"/>
  <c r="O18" i="18"/>
  <c r="E18" i="18"/>
  <c r="M121" i="18" s="1"/>
  <c r="O17" i="18"/>
  <c r="O15" i="18"/>
  <c r="E15" i="18"/>
  <c r="F122" i="18" s="1"/>
  <c r="O14" i="18"/>
  <c r="O12" i="18"/>
  <c r="E12" i="18"/>
  <c r="O11" i="18"/>
  <c r="O9" i="18"/>
  <c r="F6" i="18"/>
  <c r="AY103" i="1"/>
  <c r="AX103" i="1"/>
  <c r="BI197" i="17"/>
  <c r="BH197" i="17"/>
  <c r="BG197" i="17"/>
  <c r="BE197" i="17"/>
  <c r="AA197" i="17"/>
  <c r="AA196" i="17" s="1"/>
  <c r="AA195" i="17" s="1"/>
  <c r="Y197" i="17"/>
  <c r="Y196" i="17" s="1"/>
  <c r="Y195" i="17" s="1"/>
  <c r="W197" i="17"/>
  <c r="W196" i="17" s="1"/>
  <c r="W195" i="17" s="1"/>
  <c r="BK197" i="17"/>
  <c r="BK196" i="17" s="1"/>
  <c r="BK195" i="17" s="1"/>
  <c r="N195" i="17" s="1"/>
  <c r="N100" i="17" s="1"/>
  <c r="N197" i="17"/>
  <c r="BF197" i="17" s="1"/>
  <c r="BI194" i="17"/>
  <c r="BH194" i="17"/>
  <c r="BG194" i="17"/>
  <c r="BE194" i="17"/>
  <c r="AA194" i="17"/>
  <c r="Y194" i="17"/>
  <c r="W194" i="17"/>
  <c r="BK194" i="17"/>
  <c r="N194" i="17"/>
  <c r="BF194" i="17" s="1"/>
  <c r="BI193" i="17"/>
  <c r="BH193" i="17"/>
  <c r="BG193" i="17"/>
  <c r="BE193" i="17"/>
  <c r="AA193" i="17"/>
  <c r="Y193" i="17"/>
  <c r="W193" i="17"/>
  <c r="W189" i="17" s="1"/>
  <c r="BK193" i="17"/>
  <c r="N193" i="17"/>
  <c r="BF193" i="17" s="1"/>
  <c r="BI192" i="17"/>
  <c r="BH192" i="17"/>
  <c r="BG192" i="17"/>
  <c r="BE192" i="17"/>
  <c r="AA192" i="17"/>
  <c r="AA189" i="17" s="1"/>
  <c r="Y192" i="17"/>
  <c r="W192" i="17"/>
  <c r="BK192" i="17"/>
  <c r="N192" i="17"/>
  <c r="BF192" i="17"/>
  <c r="BI191" i="17"/>
  <c r="BH191" i="17"/>
  <c r="BG191" i="17"/>
  <c r="BE191" i="17"/>
  <c r="AA191" i="17"/>
  <c r="Y191" i="17"/>
  <c r="W191" i="17"/>
  <c r="BK191" i="17"/>
  <c r="N191" i="17"/>
  <c r="BF191" i="17" s="1"/>
  <c r="BI190" i="17"/>
  <c r="BH190" i="17"/>
  <c r="BG190" i="17"/>
  <c r="BE190" i="17"/>
  <c r="AA190" i="17"/>
  <c r="Y190" i="17"/>
  <c r="W190" i="17"/>
  <c r="BK190" i="17"/>
  <c r="BK189" i="17" s="1"/>
  <c r="N189" i="17" s="1"/>
  <c r="N99" i="17" s="1"/>
  <c r="N190" i="17"/>
  <c r="BF190" i="17" s="1"/>
  <c r="BI188" i="17"/>
  <c r="BH188" i="17"/>
  <c r="BG188" i="17"/>
  <c r="BE188" i="17"/>
  <c r="AA188" i="17"/>
  <c r="Y188" i="17"/>
  <c r="W188" i="17"/>
  <c r="BK188" i="17"/>
  <c r="N188" i="17"/>
  <c r="BF188" i="17" s="1"/>
  <c r="BI187" i="17"/>
  <c r="BH187" i="17"/>
  <c r="BG187" i="17"/>
  <c r="BE187" i="17"/>
  <c r="AA187" i="17"/>
  <c r="AA186" i="17"/>
  <c r="Y187" i="17"/>
  <c r="Y186" i="17" s="1"/>
  <c r="W187" i="17"/>
  <c r="BK187" i="17"/>
  <c r="N187" i="17"/>
  <c r="BF187" i="17" s="1"/>
  <c r="BI185" i="17"/>
  <c r="BH185" i="17"/>
  <c r="BG185" i="17"/>
  <c r="BE185" i="17"/>
  <c r="AA185" i="17"/>
  <c r="Y185" i="17"/>
  <c r="W185" i="17"/>
  <c r="BK185" i="17"/>
  <c r="N185" i="17"/>
  <c r="BF185" i="17" s="1"/>
  <c r="BI184" i="17"/>
  <c r="BH184" i="17"/>
  <c r="BG184" i="17"/>
  <c r="BE184" i="17"/>
  <c r="AA184" i="17"/>
  <c r="Y184" i="17"/>
  <c r="W184" i="17"/>
  <c r="BK184" i="17"/>
  <c r="N184" i="17"/>
  <c r="BF184" i="17"/>
  <c r="BI183" i="17"/>
  <c r="BH183" i="17"/>
  <c r="BG183" i="17"/>
  <c r="BE183" i="17"/>
  <c r="AA183" i="17"/>
  <c r="AA182" i="17" s="1"/>
  <c r="Y183" i="17"/>
  <c r="W183" i="17"/>
  <c r="W182" i="17" s="1"/>
  <c r="BK183" i="17"/>
  <c r="BK182" i="17" s="1"/>
  <c r="N182" i="17" s="1"/>
  <c r="N97" i="17" s="1"/>
  <c r="N183" i="17"/>
  <c r="BF183" i="17" s="1"/>
  <c r="BI181" i="17"/>
  <c r="BH181" i="17"/>
  <c r="BG181" i="17"/>
  <c r="BE181" i="17"/>
  <c r="AA181" i="17"/>
  <c r="Y181" i="17"/>
  <c r="W181" i="17"/>
  <c r="BK181" i="17"/>
  <c r="N181" i="17"/>
  <c r="BF181" i="17"/>
  <c r="BI180" i="17"/>
  <c r="BH180" i="17"/>
  <c r="BG180" i="17"/>
  <c r="BE180" i="17"/>
  <c r="AA180" i="17"/>
  <c r="Y180" i="17"/>
  <c r="W180" i="17"/>
  <c r="BK180" i="17"/>
  <c r="N180" i="17"/>
  <c r="BF180" i="17" s="1"/>
  <c r="BI179" i="17"/>
  <c r="BH179" i="17"/>
  <c r="BG179" i="17"/>
  <c r="BE179" i="17"/>
  <c r="AA179" i="17"/>
  <c r="Y179" i="17"/>
  <c r="W179" i="17"/>
  <c r="BK179" i="17"/>
  <c r="N179" i="17"/>
  <c r="BF179" i="17"/>
  <c r="BI178" i="17"/>
  <c r="BH178" i="17"/>
  <c r="BG178" i="17"/>
  <c r="BE178" i="17"/>
  <c r="AA178" i="17"/>
  <c r="Y178" i="17"/>
  <c r="W178" i="17"/>
  <c r="BK178" i="17"/>
  <c r="N178" i="17"/>
  <c r="BF178" i="17" s="1"/>
  <c r="BI177" i="17"/>
  <c r="BH177" i="17"/>
  <c r="BG177" i="17"/>
  <c r="BE177" i="17"/>
  <c r="AA177" i="17"/>
  <c r="AA176" i="17" s="1"/>
  <c r="Y177" i="17"/>
  <c r="W177" i="17"/>
  <c r="W176" i="17" s="1"/>
  <c r="BK177" i="17"/>
  <c r="N177" i="17"/>
  <c r="BF177" i="17" s="1"/>
  <c r="BI175" i="17"/>
  <c r="BH175" i="17"/>
  <c r="BG175" i="17"/>
  <c r="BE175" i="17"/>
  <c r="AA175" i="17"/>
  <c r="Y175" i="17"/>
  <c r="W175" i="17"/>
  <c r="BK175" i="17"/>
  <c r="N175" i="17"/>
  <c r="BF175" i="17" s="1"/>
  <c r="BI174" i="17"/>
  <c r="BH174" i="17"/>
  <c r="BG174" i="17"/>
  <c r="BE174" i="17"/>
  <c r="AA174" i="17"/>
  <c r="Y174" i="17"/>
  <c r="W174" i="17"/>
  <c r="BK174" i="17"/>
  <c r="N174" i="17"/>
  <c r="BF174" i="17"/>
  <c r="BI173" i="17"/>
  <c r="BH173" i="17"/>
  <c r="BG173" i="17"/>
  <c r="BE173" i="17"/>
  <c r="AA173" i="17"/>
  <c r="Y173" i="17"/>
  <c r="W173" i="17"/>
  <c r="BK173" i="17"/>
  <c r="N173" i="17"/>
  <c r="BF173" i="17" s="1"/>
  <c r="BI172" i="17"/>
  <c r="BH172" i="17"/>
  <c r="BG172" i="17"/>
  <c r="BE172" i="17"/>
  <c r="AA172" i="17"/>
  <c r="AA171" i="17" s="1"/>
  <c r="Y172" i="17"/>
  <c r="W172" i="17"/>
  <c r="W171" i="17"/>
  <c r="BK172" i="17"/>
  <c r="N172" i="17"/>
  <c r="BF172" i="17" s="1"/>
  <c r="BI170" i="17"/>
  <c r="BH170" i="17"/>
  <c r="BG170" i="17"/>
  <c r="BE170" i="17"/>
  <c r="AA170" i="17"/>
  <c r="Y170" i="17"/>
  <c r="W170" i="17"/>
  <c r="BK170" i="17"/>
  <c r="N170" i="17"/>
  <c r="BF170" i="17" s="1"/>
  <c r="BI169" i="17"/>
  <c r="BH169" i="17"/>
  <c r="BG169" i="17"/>
  <c r="BE169" i="17"/>
  <c r="AA169" i="17"/>
  <c r="Y169" i="17"/>
  <c r="W169" i="17"/>
  <c r="BK169" i="17"/>
  <c r="N169" i="17"/>
  <c r="BF169" i="17" s="1"/>
  <c r="BI168" i="17"/>
  <c r="BH168" i="17"/>
  <c r="BG168" i="17"/>
  <c r="BE168" i="17"/>
  <c r="AA168" i="17"/>
  <c r="Y168" i="17"/>
  <c r="W168" i="17"/>
  <c r="BK168" i="17"/>
  <c r="N168" i="17"/>
  <c r="BF168" i="17"/>
  <c r="BI165" i="17"/>
  <c r="BH165" i="17"/>
  <c r="BG165" i="17"/>
  <c r="BE165" i="17"/>
  <c r="AA165" i="17"/>
  <c r="AA164" i="17" s="1"/>
  <c r="Y165" i="17"/>
  <c r="Y164" i="17" s="1"/>
  <c r="W165" i="17"/>
  <c r="W164" i="17" s="1"/>
  <c r="BK165" i="17"/>
  <c r="BK164" i="17" s="1"/>
  <c r="N164" i="17" s="1"/>
  <c r="N92" i="17" s="1"/>
  <c r="N165" i="17"/>
  <c r="BF165" i="17" s="1"/>
  <c r="BI163" i="17"/>
  <c r="BH163" i="17"/>
  <c r="BG163" i="17"/>
  <c r="BE163" i="17"/>
  <c r="AA163" i="17"/>
  <c r="Y163" i="17"/>
  <c r="W163" i="17"/>
  <c r="BK163" i="17"/>
  <c r="N163" i="17"/>
  <c r="BF163" i="17"/>
  <c r="BI162" i="17"/>
  <c r="BH162" i="17"/>
  <c r="BG162" i="17"/>
  <c r="BE162" i="17"/>
  <c r="AA162" i="17"/>
  <c r="Y162" i="17"/>
  <c r="W162" i="17"/>
  <c r="BK162" i="17"/>
  <c r="N162" i="17"/>
  <c r="BF162" i="17" s="1"/>
  <c r="BI161" i="17"/>
  <c r="BH161" i="17"/>
  <c r="BG161" i="17"/>
  <c r="BE161" i="17"/>
  <c r="AA161" i="17"/>
  <c r="Y161" i="17"/>
  <c r="W161" i="17"/>
  <c r="BK161" i="17"/>
  <c r="N161" i="17"/>
  <c r="BF161" i="17"/>
  <c r="BI160" i="17"/>
  <c r="BH160" i="17"/>
  <c r="BG160" i="17"/>
  <c r="BE160" i="17"/>
  <c r="AA160" i="17"/>
  <c r="Y160" i="17"/>
  <c r="W160" i="17"/>
  <c r="BK160" i="17"/>
  <c r="N160" i="17"/>
  <c r="BF160" i="17" s="1"/>
  <c r="BI159" i="17"/>
  <c r="BH159" i="17"/>
  <c r="BG159" i="17"/>
  <c r="BE159" i="17"/>
  <c r="AA159" i="17"/>
  <c r="Y159" i="17"/>
  <c r="W159" i="17"/>
  <c r="BK159" i="17"/>
  <c r="N159" i="17"/>
  <c r="BF159" i="17" s="1"/>
  <c r="BI158" i="17"/>
  <c r="BH158" i="17"/>
  <c r="BG158" i="17"/>
  <c r="BE158" i="17"/>
  <c r="AA158" i="17"/>
  <c r="Y158" i="17"/>
  <c r="W158" i="17"/>
  <c r="BK158" i="17"/>
  <c r="N158" i="17"/>
  <c r="BF158" i="17" s="1"/>
  <c r="BI157" i="17"/>
  <c r="BH157" i="17"/>
  <c r="BG157" i="17"/>
  <c r="BE157" i="17"/>
  <c r="AA157" i="17"/>
  <c r="Y157" i="17"/>
  <c r="W157" i="17"/>
  <c r="BK157" i="17"/>
  <c r="N157" i="17"/>
  <c r="BF157" i="17" s="1"/>
  <c r="BI156" i="17"/>
  <c r="BH156" i="17"/>
  <c r="BG156" i="17"/>
  <c r="BE156" i="17"/>
  <c r="AA156" i="17"/>
  <c r="Y156" i="17"/>
  <c r="W156" i="17"/>
  <c r="BK156" i="17"/>
  <c r="N156" i="17"/>
  <c r="BF156" i="17" s="1"/>
  <c r="BI155" i="17"/>
  <c r="BH155" i="17"/>
  <c r="BG155" i="17"/>
  <c r="BE155" i="17"/>
  <c r="AA155" i="17"/>
  <c r="Y155" i="17"/>
  <c r="W155" i="17"/>
  <c r="BK155" i="17"/>
  <c r="N155" i="17"/>
  <c r="BF155" i="17"/>
  <c r="BI154" i="17"/>
  <c r="BH154" i="17"/>
  <c r="BG154" i="17"/>
  <c r="BE154" i="17"/>
  <c r="AA154" i="17"/>
  <c r="Y154" i="17"/>
  <c r="W154" i="17"/>
  <c r="BK154" i="17"/>
  <c r="N154" i="17"/>
  <c r="BF154" i="17" s="1"/>
  <c r="BI153" i="17"/>
  <c r="BH153" i="17"/>
  <c r="BG153" i="17"/>
  <c r="BE153" i="17"/>
  <c r="AA153" i="17"/>
  <c r="Y153" i="17"/>
  <c r="W153" i="17"/>
  <c r="BK153" i="17"/>
  <c r="N153" i="17"/>
  <c r="BF153" i="17"/>
  <c r="BI152" i="17"/>
  <c r="BH152" i="17"/>
  <c r="BG152" i="17"/>
  <c r="BE152" i="17"/>
  <c r="AA152" i="17"/>
  <c r="Y152" i="17"/>
  <c r="W152" i="17"/>
  <c r="BK152" i="17"/>
  <c r="N152" i="17"/>
  <c r="BF152" i="17" s="1"/>
  <c r="BI151" i="17"/>
  <c r="BH151" i="17"/>
  <c r="BG151" i="17"/>
  <c r="BE151" i="17"/>
  <c r="AA151" i="17"/>
  <c r="Y151" i="17"/>
  <c r="W151" i="17"/>
  <c r="BK151" i="17"/>
  <c r="N151" i="17"/>
  <c r="BF151" i="17"/>
  <c r="BI150" i="17"/>
  <c r="BH150" i="17"/>
  <c r="BG150" i="17"/>
  <c r="BE150" i="17"/>
  <c r="AA150" i="17"/>
  <c r="Y150" i="17"/>
  <c r="W150" i="17"/>
  <c r="BK150" i="17"/>
  <c r="N150" i="17"/>
  <c r="BF150" i="17" s="1"/>
  <c r="BI149" i="17"/>
  <c r="BH149" i="17"/>
  <c r="BG149" i="17"/>
  <c r="BE149" i="17"/>
  <c r="AA149" i="17"/>
  <c r="Y149" i="17"/>
  <c r="W149" i="17"/>
  <c r="BK149" i="17"/>
  <c r="N149" i="17"/>
  <c r="BF149" i="17" s="1"/>
  <c r="BI148" i="17"/>
  <c r="BH148" i="17"/>
  <c r="BG148" i="17"/>
  <c r="BE148" i="17"/>
  <c r="AA148" i="17"/>
  <c r="Y148" i="17"/>
  <c r="W148" i="17"/>
  <c r="BK148" i="17"/>
  <c r="N148" i="17"/>
  <c r="BF148" i="17" s="1"/>
  <c r="BI147" i="17"/>
  <c r="BH147" i="17"/>
  <c r="BG147" i="17"/>
  <c r="BE147" i="17"/>
  <c r="AA147" i="17"/>
  <c r="Y147" i="17"/>
  <c r="W147" i="17"/>
  <c r="BK147" i="17"/>
  <c r="N147" i="17"/>
  <c r="BF147" i="17"/>
  <c r="BI146" i="17"/>
  <c r="BH146" i="17"/>
  <c r="BG146" i="17"/>
  <c r="BE146" i="17"/>
  <c r="AA146" i="17"/>
  <c r="Y146" i="17"/>
  <c r="W146" i="17"/>
  <c r="BK146" i="17"/>
  <c r="N146" i="17"/>
  <c r="BF146" i="17" s="1"/>
  <c r="BI144" i="17"/>
  <c r="BH144" i="17"/>
  <c r="BG144" i="17"/>
  <c r="BE144" i="17"/>
  <c r="AA144" i="17"/>
  <c r="Y144" i="17"/>
  <c r="W144" i="17"/>
  <c r="BK144" i="17"/>
  <c r="N144" i="17"/>
  <c r="BF144" i="17"/>
  <c r="BI143" i="17"/>
  <c r="BH143" i="17"/>
  <c r="BG143" i="17"/>
  <c r="BE143" i="17"/>
  <c r="AA143" i="17"/>
  <c r="Y143" i="17"/>
  <c r="W143" i="17"/>
  <c r="BK143" i="17"/>
  <c r="N143" i="17"/>
  <c r="BF143" i="17" s="1"/>
  <c r="BI142" i="17"/>
  <c r="BH142" i="17"/>
  <c r="BG142" i="17"/>
  <c r="BE142" i="17"/>
  <c r="AA142" i="17"/>
  <c r="Y142" i="17"/>
  <c r="W142" i="17"/>
  <c r="BK142" i="17"/>
  <c r="N142" i="17"/>
  <c r="BF142" i="17"/>
  <c r="BI141" i="17"/>
  <c r="BH141" i="17"/>
  <c r="BG141" i="17"/>
  <c r="BE141" i="17"/>
  <c r="AA141" i="17"/>
  <c r="Y141" i="17"/>
  <c r="W141" i="17"/>
  <c r="BK141" i="17"/>
  <c r="N141" i="17"/>
  <c r="BF141" i="17" s="1"/>
  <c r="BI140" i="17"/>
  <c r="BH140" i="17"/>
  <c r="BG140" i="17"/>
  <c r="BE140" i="17"/>
  <c r="AA140" i="17"/>
  <c r="Y140" i="17"/>
  <c r="W140" i="17"/>
  <c r="BK140" i="17"/>
  <c r="N140" i="17"/>
  <c r="BF140" i="17"/>
  <c r="BI139" i="17"/>
  <c r="BH139" i="17"/>
  <c r="BG139" i="17"/>
  <c r="BE139" i="17"/>
  <c r="AA139" i="17"/>
  <c r="Y139" i="17"/>
  <c r="W139" i="17"/>
  <c r="BK139" i="17"/>
  <c r="N139" i="17"/>
  <c r="BF139" i="17" s="1"/>
  <c r="BI138" i="17"/>
  <c r="BH138" i="17"/>
  <c r="BG138" i="17"/>
  <c r="BE138" i="17"/>
  <c r="AA138" i="17"/>
  <c r="Y138" i="17"/>
  <c r="W138" i="17"/>
  <c r="BK138" i="17"/>
  <c r="N138" i="17"/>
  <c r="BF138" i="17" s="1"/>
  <c r="BI137" i="17"/>
  <c r="BH137" i="17"/>
  <c r="BG137" i="17"/>
  <c r="BE137" i="17"/>
  <c r="AA137" i="17"/>
  <c r="Y137" i="17"/>
  <c r="W137" i="17"/>
  <c r="BK137" i="17"/>
  <c r="N137" i="17"/>
  <c r="BF137" i="17" s="1"/>
  <c r="BI136" i="17"/>
  <c r="BH136" i="17"/>
  <c r="BG136" i="17"/>
  <c r="BE136" i="17"/>
  <c r="AA136" i="17"/>
  <c r="Y136" i="17"/>
  <c r="W136" i="17"/>
  <c r="BK136" i="17"/>
  <c r="N136" i="17"/>
  <c r="BF136" i="17"/>
  <c r="BI135" i="17"/>
  <c r="BH135" i="17"/>
  <c r="BG135" i="17"/>
  <c r="BE135" i="17"/>
  <c r="AA135" i="17"/>
  <c r="Y135" i="17"/>
  <c r="W135" i="17"/>
  <c r="BK135" i="17"/>
  <c r="N135" i="17"/>
  <c r="BF135" i="17" s="1"/>
  <c r="BI134" i="17"/>
  <c r="BH134" i="17"/>
  <c r="BG134" i="17"/>
  <c r="BE134" i="17"/>
  <c r="AA134" i="17"/>
  <c r="Y134" i="17"/>
  <c r="W134" i="17"/>
  <c r="BK134" i="17"/>
  <c r="N134" i="17"/>
  <c r="BF134" i="17"/>
  <c r="BI133" i="17"/>
  <c r="BH133" i="17"/>
  <c r="BG133" i="17"/>
  <c r="BE133" i="17"/>
  <c r="AA133" i="17"/>
  <c r="Y133" i="17"/>
  <c r="W133" i="17"/>
  <c r="BK133" i="17"/>
  <c r="N133" i="17"/>
  <c r="BF133" i="17" s="1"/>
  <c r="BI132" i="17"/>
  <c r="BH132" i="17"/>
  <c r="BG132" i="17"/>
  <c r="BE132" i="17"/>
  <c r="AA132" i="17"/>
  <c r="Y132" i="17"/>
  <c r="W132" i="17"/>
  <c r="BK132" i="17"/>
  <c r="N132" i="17"/>
  <c r="BF132" i="17" s="1"/>
  <c r="BI131" i="17"/>
  <c r="BH131" i="17"/>
  <c r="BG131" i="17"/>
  <c r="BE131" i="17"/>
  <c r="AA131" i="17"/>
  <c r="Y131" i="17"/>
  <c r="W131" i="17"/>
  <c r="BK131" i="17"/>
  <c r="N131" i="17"/>
  <c r="BF131" i="17" s="1"/>
  <c r="F122" i="17"/>
  <c r="F120" i="17"/>
  <c r="BI109" i="17"/>
  <c r="BH109" i="17"/>
  <c r="BG109" i="17"/>
  <c r="BE109" i="17"/>
  <c r="BI108" i="17"/>
  <c r="BH108" i="17"/>
  <c r="BG108" i="17"/>
  <c r="BE108" i="17"/>
  <c r="BI107" i="17"/>
  <c r="BH107" i="17"/>
  <c r="BG107" i="17"/>
  <c r="BE107" i="17"/>
  <c r="BI106" i="17"/>
  <c r="BH106" i="17"/>
  <c r="BG106" i="17"/>
  <c r="BE106" i="17"/>
  <c r="BI105" i="17"/>
  <c r="BH105" i="17"/>
  <c r="BG105" i="17"/>
  <c r="BE105" i="17"/>
  <c r="BI104" i="17"/>
  <c r="BH104" i="17"/>
  <c r="BG104" i="17"/>
  <c r="BE104" i="17"/>
  <c r="F81" i="17"/>
  <c r="F79" i="17"/>
  <c r="O21" i="17"/>
  <c r="E21" i="17"/>
  <c r="O20" i="17"/>
  <c r="O18" i="17"/>
  <c r="E18" i="17"/>
  <c r="O17" i="17"/>
  <c r="O15" i="17"/>
  <c r="E15" i="17"/>
  <c r="F125" i="17" s="1"/>
  <c r="O14" i="17"/>
  <c r="O12" i="17"/>
  <c r="E12" i="17"/>
  <c r="F124" i="17" s="1"/>
  <c r="O11" i="17"/>
  <c r="O9" i="17"/>
  <c r="M122" i="17" s="1"/>
  <c r="F6" i="17"/>
  <c r="AY102" i="1"/>
  <c r="AX102" i="1"/>
  <c r="BI198" i="16"/>
  <c r="BH198" i="16"/>
  <c r="BG198" i="16"/>
  <c r="BE198" i="16"/>
  <c r="AA198" i="16"/>
  <c r="Y198" i="16"/>
  <c r="W198" i="16"/>
  <c r="BK198" i="16"/>
  <c r="N198" i="16"/>
  <c r="BF198" i="16" s="1"/>
  <c r="BI197" i="16"/>
  <c r="BH197" i="16"/>
  <c r="BG197" i="16"/>
  <c r="BE197" i="16"/>
  <c r="AA197" i="16"/>
  <c r="Y197" i="16"/>
  <c r="W197" i="16"/>
  <c r="BK197" i="16"/>
  <c r="N197" i="16"/>
  <c r="BF197" i="16" s="1"/>
  <c r="BI196" i="16"/>
  <c r="BH196" i="16"/>
  <c r="BG196" i="16"/>
  <c r="BE196" i="16"/>
  <c r="AA196" i="16"/>
  <c r="Y196" i="16"/>
  <c r="W196" i="16"/>
  <c r="BK196" i="16"/>
  <c r="N196" i="16"/>
  <c r="BF196" i="16" s="1"/>
  <c r="BI195" i="16"/>
  <c r="BH195" i="16"/>
  <c r="BG195" i="16"/>
  <c r="BE195" i="16"/>
  <c r="AA195" i="16"/>
  <c r="Y195" i="16"/>
  <c r="W195" i="16"/>
  <c r="BK195" i="16"/>
  <c r="N195" i="16"/>
  <c r="BF195" i="16" s="1"/>
  <c r="BI194" i="16"/>
  <c r="BH194" i="16"/>
  <c r="BG194" i="16"/>
  <c r="BE194" i="16"/>
  <c r="AA194" i="16"/>
  <c r="Y194" i="16"/>
  <c r="W194" i="16"/>
  <c r="BK194" i="16"/>
  <c r="N194" i="16"/>
  <c r="BF194" i="16" s="1"/>
  <c r="BI193" i="16"/>
  <c r="BH193" i="16"/>
  <c r="BG193" i="16"/>
  <c r="BE193" i="16"/>
  <c r="AA193" i="16"/>
  <c r="Y193" i="16"/>
  <c r="W193" i="16"/>
  <c r="BK193" i="16"/>
  <c r="N193" i="16"/>
  <c r="BF193" i="16" s="1"/>
  <c r="BI192" i="16"/>
  <c r="BH192" i="16"/>
  <c r="BG192" i="16"/>
  <c r="BE192" i="16"/>
  <c r="AA192" i="16"/>
  <c r="Y192" i="16"/>
  <c r="W192" i="16"/>
  <c r="BK192" i="16"/>
  <c r="N192" i="16"/>
  <c r="BF192" i="16" s="1"/>
  <c r="BI190" i="16"/>
  <c r="BH190" i="16"/>
  <c r="BG190" i="16"/>
  <c r="BE190" i="16"/>
  <c r="AA190" i="16"/>
  <c r="Y190" i="16"/>
  <c r="W190" i="16"/>
  <c r="BK190" i="16"/>
  <c r="N190" i="16"/>
  <c r="BF190" i="16" s="1"/>
  <c r="BI189" i="16"/>
  <c r="BH189" i="16"/>
  <c r="BG189" i="16"/>
  <c r="BE189" i="16"/>
  <c r="AA189" i="16"/>
  <c r="Y189" i="16"/>
  <c r="W189" i="16"/>
  <c r="BK189" i="16"/>
  <c r="N189" i="16"/>
  <c r="BF189" i="16" s="1"/>
  <c r="BI188" i="16"/>
  <c r="BH188" i="16"/>
  <c r="BG188" i="16"/>
  <c r="BE188" i="16"/>
  <c r="AA188" i="16"/>
  <c r="Y188" i="16"/>
  <c r="W188" i="16"/>
  <c r="BK188" i="16"/>
  <c r="N188" i="16"/>
  <c r="BF188" i="16" s="1"/>
  <c r="BI187" i="16"/>
  <c r="BH187" i="16"/>
  <c r="BG187" i="16"/>
  <c r="BE187" i="16"/>
  <c r="AA187" i="16"/>
  <c r="Y187" i="16"/>
  <c r="W187" i="16"/>
  <c r="BK187" i="16"/>
  <c r="N187" i="16"/>
  <c r="BF187" i="16" s="1"/>
  <c r="BI186" i="16"/>
  <c r="BH186" i="16"/>
  <c r="BG186" i="16"/>
  <c r="BE186" i="16"/>
  <c r="AA186" i="16"/>
  <c r="Y186" i="16"/>
  <c r="W186" i="16"/>
  <c r="BK186" i="16"/>
  <c r="N186" i="16"/>
  <c r="BF186" i="16" s="1"/>
  <c r="BI185" i="16"/>
  <c r="BH185" i="16"/>
  <c r="BG185" i="16"/>
  <c r="BE185" i="16"/>
  <c r="AA185" i="16"/>
  <c r="Y185" i="16"/>
  <c r="W185" i="16"/>
  <c r="BK185" i="16"/>
  <c r="N185" i="16"/>
  <c r="BF185" i="16" s="1"/>
  <c r="BI184" i="16"/>
  <c r="BH184" i="16"/>
  <c r="BG184" i="16"/>
  <c r="BE184" i="16"/>
  <c r="AA184" i="16"/>
  <c r="Y184" i="16"/>
  <c r="W184" i="16"/>
  <c r="BK184" i="16"/>
  <c r="N184" i="16"/>
  <c r="BF184" i="16" s="1"/>
  <c r="BI183" i="16"/>
  <c r="BH183" i="16"/>
  <c r="BG183" i="16"/>
  <c r="BE183" i="16"/>
  <c r="AA183" i="16"/>
  <c r="Y183" i="16"/>
  <c r="W183" i="16"/>
  <c r="BK183" i="16"/>
  <c r="N183" i="16"/>
  <c r="BF183" i="16" s="1"/>
  <c r="BI182" i="16"/>
  <c r="BH182" i="16"/>
  <c r="BG182" i="16"/>
  <c r="BE182" i="16"/>
  <c r="AA182" i="16"/>
  <c r="Y182" i="16"/>
  <c r="W182" i="16"/>
  <c r="BK182" i="16"/>
  <c r="N182" i="16"/>
  <c r="BF182" i="16" s="1"/>
  <c r="BI181" i="16"/>
  <c r="BH181" i="16"/>
  <c r="BG181" i="16"/>
  <c r="BE181" i="16"/>
  <c r="AA181" i="16"/>
  <c r="Y181" i="16"/>
  <c r="W181" i="16"/>
  <c r="BK181" i="16"/>
  <c r="N181" i="16"/>
  <c r="BF181" i="16" s="1"/>
  <c r="BI180" i="16"/>
  <c r="BH180" i="16"/>
  <c r="BG180" i="16"/>
  <c r="BE180" i="16"/>
  <c r="AA180" i="16"/>
  <c r="Y180" i="16"/>
  <c r="W180" i="16"/>
  <c r="BK180" i="16"/>
  <c r="N180" i="16"/>
  <c r="BF180" i="16" s="1"/>
  <c r="BI179" i="16"/>
  <c r="BH179" i="16"/>
  <c r="BG179" i="16"/>
  <c r="BE179" i="16"/>
  <c r="AA179" i="16"/>
  <c r="Y179" i="16"/>
  <c r="W179" i="16"/>
  <c r="BK179" i="16"/>
  <c r="N179" i="16"/>
  <c r="BF179" i="16" s="1"/>
  <c r="BI178" i="16"/>
  <c r="BH178" i="16"/>
  <c r="BG178" i="16"/>
  <c r="BE178" i="16"/>
  <c r="AA178" i="16"/>
  <c r="Y178" i="16"/>
  <c r="W178" i="16"/>
  <c r="BK178" i="16"/>
  <c r="N178" i="16"/>
  <c r="BF178" i="16" s="1"/>
  <c r="BI177" i="16"/>
  <c r="BH177" i="16"/>
  <c r="BG177" i="16"/>
  <c r="BE177" i="16"/>
  <c r="AA177" i="16"/>
  <c r="Y177" i="16"/>
  <c r="W177" i="16"/>
  <c r="BK177" i="16"/>
  <c r="N177" i="16"/>
  <c r="BF177" i="16" s="1"/>
  <c r="BI176" i="16"/>
  <c r="BH176" i="16"/>
  <c r="BG176" i="16"/>
  <c r="BE176" i="16"/>
  <c r="AA176" i="16"/>
  <c r="Y176" i="16"/>
  <c r="W176" i="16"/>
  <c r="BK176" i="16"/>
  <c r="N176" i="16"/>
  <c r="BF176" i="16" s="1"/>
  <c r="BI175" i="16"/>
  <c r="BH175" i="16"/>
  <c r="BG175" i="16"/>
  <c r="BE175" i="16"/>
  <c r="AA175" i="16"/>
  <c r="Y175" i="16"/>
  <c r="W175" i="16"/>
  <c r="BK175" i="16"/>
  <c r="N175" i="16"/>
  <c r="BF175" i="16" s="1"/>
  <c r="BI174" i="16"/>
  <c r="BH174" i="16"/>
  <c r="BG174" i="16"/>
  <c r="BE174" i="16"/>
  <c r="AA174" i="16"/>
  <c r="Y174" i="16"/>
  <c r="W174" i="16"/>
  <c r="BK174" i="16"/>
  <c r="N174" i="16"/>
  <c r="BF174" i="16" s="1"/>
  <c r="BI173" i="16"/>
  <c r="BH173" i="16"/>
  <c r="BG173" i="16"/>
  <c r="BE173" i="16"/>
  <c r="AA173" i="16"/>
  <c r="Y173" i="16"/>
  <c r="W173" i="16"/>
  <c r="BK173" i="16"/>
  <c r="N173" i="16"/>
  <c r="BF173" i="16" s="1"/>
  <c r="BI172" i="16"/>
  <c r="BH172" i="16"/>
  <c r="BG172" i="16"/>
  <c r="BE172" i="16"/>
  <c r="AA172" i="16"/>
  <c r="Y172" i="16"/>
  <c r="W172" i="16"/>
  <c r="BK172" i="16"/>
  <c r="N172" i="16"/>
  <c r="BF172" i="16" s="1"/>
  <c r="BI171" i="16"/>
  <c r="BH171" i="16"/>
  <c r="BG171" i="16"/>
  <c r="BE171" i="16"/>
  <c r="AA171" i="16"/>
  <c r="Y171" i="16"/>
  <c r="W171" i="16"/>
  <c r="BK171" i="16"/>
  <c r="N171" i="16"/>
  <c r="BF171" i="16" s="1"/>
  <c r="BI170" i="16"/>
  <c r="BH170" i="16"/>
  <c r="BG170" i="16"/>
  <c r="BE170" i="16"/>
  <c r="AA170" i="16"/>
  <c r="Y170" i="16"/>
  <c r="W170" i="16"/>
  <c r="BK170" i="16"/>
  <c r="N170" i="16"/>
  <c r="BF170" i="16" s="1"/>
  <c r="BI169" i="16"/>
  <c r="BH169" i="16"/>
  <c r="BG169" i="16"/>
  <c r="BE169" i="16"/>
  <c r="AA169" i="16"/>
  <c r="Y169" i="16"/>
  <c r="W169" i="16"/>
  <c r="BK169" i="16"/>
  <c r="N169" i="16"/>
  <c r="BF169" i="16" s="1"/>
  <c r="BI168" i="16"/>
  <c r="BH168" i="16"/>
  <c r="BG168" i="16"/>
  <c r="BE168" i="16"/>
  <c r="AA168" i="16"/>
  <c r="Y168" i="16"/>
  <c r="W168" i="16"/>
  <c r="BK168" i="16"/>
  <c r="N168" i="16"/>
  <c r="BF168" i="16" s="1"/>
  <c r="BI167" i="16"/>
  <c r="BH167" i="16"/>
  <c r="BG167" i="16"/>
  <c r="BE167" i="16"/>
  <c r="AA167" i="16"/>
  <c r="Y167" i="16"/>
  <c r="W167" i="16"/>
  <c r="BK167" i="16"/>
  <c r="N167" i="16"/>
  <c r="BF167" i="16" s="1"/>
  <c r="BI166" i="16"/>
  <c r="BH166" i="16"/>
  <c r="BG166" i="16"/>
  <c r="BE166" i="16"/>
  <c r="AA166" i="16"/>
  <c r="Y166" i="16"/>
  <c r="W166" i="16"/>
  <c r="BK166" i="16"/>
  <c r="N166" i="16"/>
  <c r="BF166" i="16" s="1"/>
  <c r="BI165" i="16"/>
  <c r="BH165" i="16"/>
  <c r="BG165" i="16"/>
  <c r="BE165" i="16"/>
  <c r="AA165" i="16"/>
  <c r="Y165" i="16"/>
  <c r="W165" i="16"/>
  <c r="BK165" i="16"/>
  <c r="N165" i="16"/>
  <c r="BF165" i="16" s="1"/>
  <c r="BI164" i="16"/>
  <c r="BH164" i="16"/>
  <c r="BG164" i="16"/>
  <c r="BE164" i="16"/>
  <c r="AA164" i="16"/>
  <c r="Y164" i="16"/>
  <c r="W164" i="16"/>
  <c r="BK164" i="16"/>
  <c r="N164" i="16"/>
  <c r="BF164" i="16" s="1"/>
  <c r="BI163" i="16"/>
  <c r="BH163" i="16"/>
  <c r="BG163" i="16"/>
  <c r="BE163" i="16"/>
  <c r="AA163" i="16"/>
  <c r="Y163" i="16"/>
  <c r="W163" i="16"/>
  <c r="BK163" i="16"/>
  <c r="N163" i="16"/>
  <c r="BF163" i="16" s="1"/>
  <c r="BI162" i="16"/>
  <c r="BH162" i="16"/>
  <c r="BG162" i="16"/>
  <c r="BE162" i="16"/>
  <c r="AA162" i="16"/>
  <c r="Y162" i="16"/>
  <c r="W162" i="16"/>
  <c r="BK162" i="16"/>
  <c r="N162" i="16"/>
  <c r="BF162" i="16" s="1"/>
  <c r="BI161" i="16"/>
  <c r="BH161" i="16"/>
  <c r="BG161" i="16"/>
  <c r="BE161" i="16"/>
  <c r="AA161" i="16"/>
  <c r="Y161" i="16"/>
  <c r="W161" i="16"/>
  <c r="BK161" i="16"/>
  <c r="N161" i="16"/>
  <c r="BF161" i="16" s="1"/>
  <c r="BI160" i="16"/>
  <c r="BH160" i="16"/>
  <c r="BG160" i="16"/>
  <c r="BE160" i="16"/>
  <c r="AA160" i="16"/>
  <c r="Y160" i="16"/>
  <c r="W160" i="16"/>
  <c r="BK160" i="16"/>
  <c r="N160" i="16"/>
  <c r="BF160" i="16" s="1"/>
  <c r="BI159" i="16"/>
  <c r="BH159" i="16"/>
  <c r="BG159" i="16"/>
  <c r="BE159" i="16"/>
  <c r="AA159" i="16"/>
  <c r="Y159" i="16"/>
  <c r="W159" i="16"/>
  <c r="BK159" i="16"/>
  <c r="N159" i="16"/>
  <c r="BF159" i="16" s="1"/>
  <c r="BI158" i="16"/>
  <c r="BH158" i="16"/>
  <c r="BG158" i="16"/>
  <c r="BE158" i="16"/>
  <c r="AA158" i="16"/>
  <c r="Y158" i="16"/>
  <c r="W158" i="16"/>
  <c r="BK158" i="16"/>
  <c r="N158" i="16"/>
  <c r="BF158" i="16" s="1"/>
  <c r="BI157" i="16"/>
  <c r="BH157" i="16"/>
  <c r="BG157" i="16"/>
  <c r="BE157" i="16"/>
  <c r="AA157" i="16"/>
  <c r="Y157" i="16"/>
  <c r="W157" i="16"/>
  <c r="BK157" i="16"/>
  <c r="N157" i="16"/>
  <c r="BF157" i="16" s="1"/>
  <c r="BI156" i="16"/>
  <c r="BH156" i="16"/>
  <c r="BG156" i="16"/>
  <c r="BE156" i="16"/>
  <c r="AA156" i="16"/>
  <c r="Y156" i="16"/>
  <c r="W156" i="16"/>
  <c r="BK156" i="16"/>
  <c r="N156" i="16"/>
  <c r="BF156" i="16" s="1"/>
  <c r="BI155" i="16"/>
  <c r="BH155" i="16"/>
  <c r="BG155" i="16"/>
  <c r="BE155" i="16"/>
  <c r="AA155" i="16"/>
  <c r="Y155" i="16"/>
  <c r="W155" i="16"/>
  <c r="BK155" i="16"/>
  <c r="N155" i="16"/>
  <c r="BF155" i="16" s="1"/>
  <c r="BI154" i="16"/>
  <c r="BH154" i="16"/>
  <c r="BG154" i="16"/>
  <c r="BE154" i="16"/>
  <c r="AA154" i="16"/>
  <c r="Y154" i="16"/>
  <c r="W154" i="16"/>
  <c r="BK154" i="16"/>
  <c r="N154" i="16"/>
  <c r="BF154" i="16" s="1"/>
  <c r="BI153" i="16"/>
  <c r="BH153" i="16"/>
  <c r="BG153" i="16"/>
  <c r="BE153" i="16"/>
  <c r="AA153" i="16"/>
  <c r="Y153" i="16"/>
  <c r="W153" i="16"/>
  <c r="BK153" i="16"/>
  <c r="N153" i="16"/>
  <c r="BF153" i="16" s="1"/>
  <c r="BI152" i="16"/>
  <c r="BH152" i="16"/>
  <c r="BG152" i="16"/>
  <c r="BE152" i="16"/>
  <c r="AA152" i="16"/>
  <c r="Y152" i="16"/>
  <c r="W152" i="16"/>
  <c r="BK152" i="16"/>
  <c r="N152" i="16"/>
  <c r="BF152" i="16" s="1"/>
  <c r="BI151" i="16"/>
  <c r="BH151" i="16"/>
  <c r="BG151" i="16"/>
  <c r="BE151" i="16"/>
  <c r="AA151" i="16"/>
  <c r="Y151" i="16"/>
  <c r="W151" i="16"/>
  <c r="BK151" i="16"/>
  <c r="N151" i="16"/>
  <c r="BF151" i="16" s="1"/>
  <c r="BI150" i="16"/>
  <c r="BH150" i="16"/>
  <c r="BG150" i="16"/>
  <c r="BE150" i="16"/>
  <c r="AA150" i="16"/>
  <c r="Y150" i="16"/>
  <c r="W150" i="16"/>
  <c r="BK150" i="16"/>
  <c r="N150" i="16"/>
  <c r="BF150" i="16" s="1"/>
  <c r="BI149" i="16"/>
  <c r="BH149" i="16"/>
  <c r="BG149" i="16"/>
  <c r="BE149" i="16"/>
  <c r="AA149" i="16"/>
  <c r="Y149" i="16"/>
  <c r="W149" i="16"/>
  <c r="BK149" i="16"/>
  <c r="N149" i="16"/>
  <c r="BF149" i="16" s="1"/>
  <c r="BI148" i="16"/>
  <c r="BH148" i="16"/>
  <c r="BG148" i="16"/>
  <c r="BE148" i="16"/>
  <c r="AA148" i="16"/>
  <c r="Y148" i="16"/>
  <c r="W148" i="16"/>
  <c r="BK148" i="16"/>
  <c r="N148" i="16"/>
  <c r="BF148" i="16" s="1"/>
  <c r="BI147" i="16"/>
  <c r="BH147" i="16"/>
  <c r="BG147" i="16"/>
  <c r="BE147" i="16"/>
  <c r="AA147" i="16"/>
  <c r="Y147" i="16"/>
  <c r="W147" i="16"/>
  <c r="BK147" i="16"/>
  <c r="N147" i="16"/>
  <c r="BF147" i="16" s="1"/>
  <c r="BI146" i="16"/>
  <c r="BH146" i="16"/>
  <c r="BG146" i="16"/>
  <c r="BE146" i="16"/>
  <c r="AA146" i="16"/>
  <c r="Y146" i="16"/>
  <c r="W146" i="16"/>
  <c r="BK146" i="16"/>
  <c r="N146" i="16"/>
  <c r="BF146" i="16" s="1"/>
  <c r="BI145" i="16"/>
  <c r="BH145" i="16"/>
  <c r="BG145" i="16"/>
  <c r="BE145" i="16"/>
  <c r="AA145" i="16"/>
  <c r="Y145" i="16"/>
  <c r="W145" i="16"/>
  <c r="BK145" i="16"/>
  <c r="N145" i="16"/>
  <c r="BF145" i="16" s="1"/>
  <c r="BI142" i="16"/>
  <c r="BH142" i="16"/>
  <c r="BG142" i="16"/>
  <c r="BE142" i="16"/>
  <c r="AA142" i="16"/>
  <c r="Y142" i="16"/>
  <c r="W142" i="16"/>
  <c r="BK142" i="16"/>
  <c r="N142" i="16"/>
  <c r="BF142" i="16" s="1"/>
  <c r="BI141" i="16"/>
  <c r="BH141" i="16"/>
  <c r="BG141" i="16"/>
  <c r="BE141" i="16"/>
  <c r="AA141" i="16"/>
  <c r="Y141" i="16"/>
  <c r="W141" i="16"/>
  <c r="BK141" i="16"/>
  <c r="BK140" i="16" s="1"/>
  <c r="N140" i="16" s="1"/>
  <c r="N93" i="16" s="1"/>
  <c r="N141" i="16"/>
  <c r="BF141" i="16" s="1"/>
  <c r="BI139" i="16"/>
  <c r="BH139" i="16"/>
  <c r="BG139" i="16"/>
  <c r="BE139" i="16"/>
  <c r="AA139" i="16"/>
  <c r="Y139" i="16"/>
  <c r="W139" i="16"/>
  <c r="BK139" i="16"/>
  <c r="N139" i="16"/>
  <c r="BF139" i="16" s="1"/>
  <c r="BI138" i="16"/>
  <c r="BH138" i="16"/>
  <c r="BG138" i="16"/>
  <c r="BE138" i="16"/>
  <c r="AA138" i="16"/>
  <c r="Y138" i="16"/>
  <c r="W138" i="16"/>
  <c r="BK138" i="16"/>
  <c r="N138" i="16"/>
  <c r="BF138" i="16" s="1"/>
  <c r="BI137" i="16"/>
  <c r="BH137" i="16"/>
  <c r="BG137" i="16"/>
  <c r="BE137" i="16"/>
  <c r="AA137" i="16"/>
  <c r="Y137" i="16"/>
  <c r="W137" i="16"/>
  <c r="BK137" i="16"/>
  <c r="N137" i="16"/>
  <c r="BF137" i="16" s="1"/>
  <c r="BI136" i="16"/>
  <c r="BH136" i="16"/>
  <c r="BG136" i="16"/>
  <c r="BE136" i="16"/>
  <c r="AA136" i="16"/>
  <c r="Y136" i="16"/>
  <c r="W136" i="16"/>
  <c r="BK136" i="16"/>
  <c r="N136" i="16"/>
  <c r="BF136" i="16" s="1"/>
  <c r="BI135" i="16"/>
  <c r="BH135" i="16"/>
  <c r="BG135" i="16"/>
  <c r="BE135" i="16"/>
  <c r="AA135" i="16"/>
  <c r="Y135" i="16"/>
  <c r="W135" i="16"/>
  <c r="BK135" i="16"/>
  <c r="N135" i="16"/>
  <c r="BF135" i="16" s="1"/>
  <c r="BI134" i="16"/>
  <c r="BH134" i="16"/>
  <c r="BG134" i="16"/>
  <c r="BE134" i="16"/>
  <c r="AA134" i="16"/>
  <c r="Y134" i="16"/>
  <c r="W134" i="16"/>
  <c r="BK134" i="16"/>
  <c r="N134" i="16"/>
  <c r="BF134" i="16"/>
  <c r="BI132" i="16"/>
  <c r="BH132" i="16"/>
  <c r="BG132" i="16"/>
  <c r="BE132" i="16"/>
  <c r="AA132" i="16"/>
  <c r="AA131" i="16" s="1"/>
  <c r="Y132" i="16"/>
  <c r="Y131" i="16" s="1"/>
  <c r="W132" i="16"/>
  <c r="W131" i="16" s="1"/>
  <c r="BK132" i="16"/>
  <c r="BK131" i="16" s="1"/>
  <c r="N131" i="16" s="1"/>
  <c r="N91" i="16" s="1"/>
  <c r="N132" i="16"/>
  <c r="BF132" i="16" s="1"/>
  <c r="BI130" i="16"/>
  <c r="BH130" i="16"/>
  <c r="BG130" i="16"/>
  <c r="BE130" i="16"/>
  <c r="AA130" i="16"/>
  <c r="Y130" i="16"/>
  <c r="W130" i="16"/>
  <c r="BK130" i="16"/>
  <c r="N130" i="16"/>
  <c r="BF130" i="16" s="1"/>
  <c r="BI129" i="16"/>
  <c r="BH129" i="16"/>
  <c r="BG129" i="16"/>
  <c r="BE129" i="16"/>
  <c r="AA129" i="16"/>
  <c r="Y129" i="16"/>
  <c r="W129" i="16"/>
  <c r="BK129" i="16"/>
  <c r="N129" i="16"/>
  <c r="BF129" i="16" s="1"/>
  <c r="BI128" i="16"/>
  <c r="BH128" i="16"/>
  <c r="BG128" i="16"/>
  <c r="BE128" i="16"/>
  <c r="AA128" i="16"/>
  <c r="Y128" i="16"/>
  <c r="W128" i="16"/>
  <c r="BK128" i="16"/>
  <c r="N128" i="16"/>
  <c r="BF128" i="16" s="1"/>
  <c r="BI127" i="16"/>
  <c r="BH127" i="16"/>
  <c r="BG127" i="16"/>
  <c r="BE127" i="16"/>
  <c r="AA127" i="16"/>
  <c r="Y127" i="16"/>
  <c r="W127" i="16"/>
  <c r="BK127" i="16"/>
  <c r="N127" i="16"/>
  <c r="BF127" i="16" s="1"/>
  <c r="BI126" i="16"/>
  <c r="BH126" i="16"/>
  <c r="BG126" i="16"/>
  <c r="BE126" i="16"/>
  <c r="AA126" i="16"/>
  <c r="Y126" i="16"/>
  <c r="W126" i="16"/>
  <c r="BK126" i="16"/>
  <c r="BK125" i="16" s="1"/>
  <c r="N126" i="16"/>
  <c r="BF126" i="16"/>
  <c r="M120" i="16"/>
  <c r="M119" i="16"/>
  <c r="F117" i="16"/>
  <c r="F115" i="16"/>
  <c r="BI104" i="16"/>
  <c r="BH104" i="16"/>
  <c r="BG104" i="16"/>
  <c r="BE104" i="16"/>
  <c r="BI103" i="16"/>
  <c r="BH103" i="16"/>
  <c r="BG103" i="16"/>
  <c r="BE103" i="16"/>
  <c r="BI102" i="16"/>
  <c r="BH102" i="16"/>
  <c r="BG102" i="16"/>
  <c r="BE102" i="16"/>
  <c r="BI101" i="16"/>
  <c r="BH101" i="16"/>
  <c r="BG101" i="16"/>
  <c r="BE101" i="16"/>
  <c r="BI100" i="16"/>
  <c r="BH100" i="16"/>
  <c r="BG100" i="16"/>
  <c r="BE100" i="16"/>
  <c r="BI99" i="16"/>
  <c r="BH99" i="16"/>
  <c r="BG99" i="16"/>
  <c r="BE99" i="16"/>
  <c r="M84" i="16"/>
  <c r="M83" i="16"/>
  <c r="F81" i="16"/>
  <c r="F79" i="16"/>
  <c r="O15" i="16"/>
  <c r="E15" i="16"/>
  <c r="O14" i="16"/>
  <c r="O12" i="16"/>
  <c r="E12" i="16"/>
  <c r="F119" i="16" s="1"/>
  <c r="O11" i="16"/>
  <c r="O9" i="16"/>
  <c r="F6" i="16"/>
  <c r="AY101" i="1"/>
  <c r="AX101" i="1"/>
  <c r="BI194" i="15"/>
  <c r="BH194" i="15"/>
  <c r="BG194" i="15"/>
  <c r="BE194" i="15"/>
  <c r="AA194" i="15"/>
  <c r="AA193" i="15" s="1"/>
  <c r="AA192" i="15" s="1"/>
  <c r="Y194" i="15"/>
  <c r="Y193" i="15" s="1"/>
  <c r="Y192" i="15" s="1"/>
  <c r="W194" i="15"/>
  <c r="W193" i="15" s="1"/>
  <c r="W192" i="15" s="1"/>
  <c r="BK194" i="15"/>
  <c r="BK193" i="15" s="1"/>
  <c r="N194" i="15"/>
  <c r="BF194" i="15" s="1"/>
  <c r="BI191" i="15"/>
  <c r="BH191" i="15"/>
  <c r="BG191" i="15"/>
  <c r="BE191" i="15"/>
  <c r="AA191" i="15"/>
  <c r="Y191" i="15"/>
  <c r="W191" i="15"/>
  <c r="BK191" i="15"/>
  <c r="N191" i="15"/>
  <c r="BF191" i="15" s="1"/>
  <c r="BI190" i="15"/>
  <c r="BH190" i="15"/>
  <c r="BG190" i="15"/>
  <c r="BE190" i="15"/>
  <c r="AA190" i="15"/>
  <c r="Y190" i="15"/>
  <c r="W190" i="15"/>
  <c r="BK190" i="15"/>
  <c r="N190" i="15"/>
  <c r="BF190" i="15" s="1"/>
  <c r="BI189" i="15"/>
  <c r="BH189" i="15"/>
  <c r="BG189" i="15"/>
  <c r="BE189" i="15"/>
  <c r="AA189" i="15"/>
  <c r="Y189" i="15"/>
  <c r="W189" i="15"/>
  <c r="BK189" i="15"/>
  <c r="N189" i="15"/>
  <c r="BF189" i="15" s="1"/>
  <c r="BI188" i="15"/>
  <c r="BH188" i="15"/>
  <c r="BG188" i="15"/>
  <c r="BE188" i="15"/>
  <c r="AA188" i="15"/>
  <c r="Y188" i="15"/>
  <c r="W188" i="15"/>
  <c r="BK188" i="15"/>
  <c r="N188" i="15"/>
  <c r="BF188" i="15" s="1"/>
  <c r="BI187" i="15"/>
  <c r="BH187" i="15"/>
  <c r="BG187" i="15"/>
  <c r="BE187" i="15"/>
  <c r="AA187" i="15"/>
  <c r="Y187" i="15"/>
  <c r="W187" i="15"/>
  <c r="BK187" i="15"/>
  <c r="N187" i="15"/>
  <c r="BF187" i="15" s="1"/>
  <c r="BI185" i="15"/>
  <c r="BH185" i="15"/>
  <c r="BG185" i="15"/>
  <c r="BE185" i="15"/>
  <c r="AA185" i="15"/>
  <c r="Y185" i="15"/>
  <c r="W185" i="15"/>
  <c r="BK185" i="15"/>
  <c r="N185" i="15"/>
  <c r="BF185" i="15" s="1"/>
  <c r="BI184" i="15"/>
  <c r="BH184" i="15"/>
  <c r="BG184" i="15"/>
  <c r="BE184" i="15"/>
  <c r="AA184" i="15"/>
  <c r="Y184" i="15"/>
  <c r="W184" i="15"/>
  <c r="BK184" i="15"/>
  <c r="N184" i="15"/>
  <c r="BF184" i="15" s="1"/>
  <c r="BI183" i="15"/>
  <c r="BH183" i="15"/>
  <c r="BG183" i="15"/>
  <c r="BE183" i="15"/>
  <c r="AA183" i="15"/>
  <c r="Y183" i="15"/>
  <c r="W183" i="15"/>
  <c r="BK183" i="15"/>
  <c r="N183" i="15"/>
  <c r="BF183" i="15" s="1"/>
  <c r="BI182" i="15"/>
  <c r="BH182" i="15"/>
  <c r="BG182" i="15"/>
  <c r="BE182" i="15"/>
  <c r="AA182" i="15"/>
  <c r="Y182" i="15"/>
  <c r="W182" i="15"/>
  <c r="BK182" i="15"/>
  <c r="N182" i="15"/>
  <c r="BF182" i="15" s="1"/>
  <c r="BI181" i="15"/>
  <c r="BH181" i="15"/>
  <c r="BG181" i="15"/>
  <c r="BE181" i="15"/>
  <c r="AA181" i="15"/>
  <c r="Y181" i="15"/>
  <c r="W181" i="15"/>
  <c r="BK181" i="15"/>
  <c r="N181" i="15"/>
  <c r="BF181" i="15" s="1"/>
  <c r="BI180" i="15"/>
  <c r="BH180" i="15"/>
  <c r="BG180" i="15"/>
  <c r="BE180" i="15"/>
  <c r="AA180" i="15"/>
  <c r="Y180" i="15"/>
  <c r="W180" i="15"/>
  <c r="BK180" i="15"/>
  <c r="N180" i="15"/>
  <c r="BF180" i="15" s="1"/>
  <c r="BI178" i="15"/>
  <c r="BH178" i="15"/>
  <c r="BG178" i="15"/>
  <c r="BE178" i="15"/>
  <c r="AA178" i="15"/>
  <c r="Y178" i="15"/>
  <c r="W178" i="15"/>
  <c r="BK178" i="15"/>
  <c r="N178" i="15"/>
  <c r="BF178" i="15" s="1"/>
  <c r="BI177" i="15"/>
  <c r="BH177" i="15"/>
  <c r="BG177" i="15"/>
  <c r="BE177" i="15"/>
  <c r="AA177" i="15"/>
  <c r="Y177" i="15"/>
  <c r="Y176" i="15" s="1"/>
  <c r="W177" i="15"/>
  <c r="BK177" i="15"/>
  <c r="N177" i="15"/>
  <c r="BF177" i="15"/>
  <c r="BI175" i="15"/>
  <c r="BH175" i="15"/>
  <c r="BG175" i="15"/>
  <c r="BE175" i="15"/>
  <c r="AA175" i="15"/>
  <c r="Y175" i="15"/>
  <c r="W175" i="15"/>
  <c r="BK175" i="15"/>
  <c r="N175" i="15"/>
  <c r="BF175" i="15" s="1"/>
  <c r="BI174" i="15"/>
  <c r="BH174" i="15"/>
  <c r="BG174" i="15"/>
  <c r="BE174" i="15"/>
  <c r="AA174" i="15"/>
  <c r="Y174" i="15"/>
  <c r="W174" i="15"/>
  <c r="BK174" i="15"/>
  <c r="N174" i="15"/>
  <c r="BF174" i="15" s="1"/>
  <c r="BI173" i="15"/>
  <c r="BH173" i="15"/>
  <c r="BG173" i="15"/>
  <c r="BE173" i="15"/>
  <c r="AA173" i="15"/>
  <c r="Y173" i="15"/>
  <c r="W173" i="15"/>
  <c r="BK173" i="15"/>
  <c r="N173" i="15"/>
  <c r="BF173" i="15" s="1"/>
  <c r="BI172" i="15"/>
  <c r="BH172" i="15"/>
  <c r="BG172" i="15"/>
  <c r="BE172" i="15"/>
  <c r="AA172" i="15"/>
  <c r="Y172" i="15"/>
  <c r="W172" i="15"/>
  <c r="BK172" i="15"/>
  <c r="N172" i="15"/>
  <c r="BF172" i="15" s="1"/>
  <c r="BI171" i="15"/>
  <c r="BH171" i="15"/>
  <c r="BG171" i="15"/>
  <c r="BE171" i="15"/>
  <c r="AA171" i="15"/>
  <c r="Y171" i="15"/>
  <c r="W171" i="15"/>
  <c r="BK171" i="15"/>
  <c r="N171" i="15"/>
  <c r="BF171" i="15" s="1"/>
  <c r="BI170" i="15"/>
  <c r="BH170" i="15"/>
  <c r="BG170" i="15"/>
  <c r="BE170" i="15"/>
  <c r="AA170" i="15"/>
  <c r="Y170" i="15"/>
  <c r="W170" i="15"/>
  <c r="BK170" i="15"/>
  <c r="N170" i="15"/>
  <c r="BF170" i="15" s="1"/>
  <c r="BI169" i="15"/>
  <c r="BH169" i="15"/>
  <c r="BG169" i="15"/>
  <c r="BE169" i="15"/>
  <c r="AA169" i="15"/>
  <c r="Y169" i="15"/>
  <c r="W169" i="15"/>
  <c r="BK169" i="15"/>
  <c r="N169" i="15"/>
  <c r="BF169" i="15" s="1"/>
  <c r="BI168" i="15"/>
  <c r="BH168" i="15"/>
  <c r="BG168" i="15"/>
  <c r="BE168" i="15"/>
  <c r="AA168" i="15"/>
  <c r="Y168" i="15"/>
  <c r="W168" i="15"/>
  <c r="BK168" i="15"/>
  <c r="N168" i="15"/>
  <c r="BF168" i="15" s="1"/>
  <c r="BI167" i="15"/>
  <c r="BH167" i="15"/>
  <c r="BG167" i="15"/>
  <c r="BE167" i="15"/>
  <c r="AA167" i="15"/>
  <c r="Y167" i="15"/>
  <c r="W167" i="15"/>
  <c r="BK167" i="15"/>
  <c r="N167" i="15"/>
  <c r="BF167" i="15" s="1"/>
  <c r="BI166" i="15"/>
  <c r="BH166" i="15"/>
  <c r="BG166" i="15"/>
  <c r="BE166" i="15"/>
  <c r="AA166" i="15"/>
  <c r="Y166" i="15"/>
  <c r="W166" i="15"/>
  <c r="BK166" i="15"/>
  <c r="N166" i="15"/>
  <c r="BF166" i="15" s="1"/>
  <c r="BI165" i="15"/>
  <c r="BH165" i="15"/>
  <c r="BG165" i="15"/>
  <c r="BE165" i="15"/>
  <c r="AA165" i="15"/>
  <c r="Y165" i="15"/>
  <c r="W165" i="15"/>
  <c r="BK165" i="15"/>
  <c r="N165" i="15"/>
  <c r="BF165" i="15" s="1"/>
  <c r="BI163" i="15"/>
  <c r="BH163" i="15"/>
  <c r="BG163" i="15"/>
  <c r="BE163" i="15"/>
  <c r="AA163" i="15"/>
  <c r="Y163" i="15"/>
  <c r="W163" i="15"/>
  <c r="BK163" i="15"/>
  <c r="N163" i="15"/>
  <c r="BF163" i="15" s="1"/>
  <c r="BI162" i="15"/>
  <c r="BH162" i="15"/>
  <c r="BG162" i="15"/>
  <c r="BE162" i="15"/>
  <c r="AA162" i="15"/>
  <c r="Y162" i="15"/>
  <c r="W162" i="15"/>
  <c r="BK162" i="15"/>
  <c r="N162" i="15"/>
  <c r="BF162" i="15" s="1"/>
  <c r="BI161" i="15"/>
  <c r="BH161" i="15"/>
  <c r="BG161" i="15"/>
  <c r="BE161" i="15"/>
  <c r="AA161" i="15"/>
  <c r="Y161" i="15"/>
  <c r="W161" i="15"/>
  <c r="BK161" i="15"/>
  <c r="N161" i="15"/>
  <c r="BF161" i="15" s="1"/>
  <c r="BI160" i="15"/>
  <c r="BH160" i="15"/>
  <c r="BG160" i="15"/>
  <c r="BE160" i="15"/>
  <c r="AA160" i="15"/>
  <c r="Y160" i="15"/>
  <c r="W160" i="15"/>
  <c r="BK160" i="15"/>
  <c r="N160" i="15"/>
  <c r="BF160" i="15" s="1"/>
  <c r="BI159" i="15"/>
  <c r="BH159" i="15"/>
  <c r="BG159" i="15"/>
  <c r="BE159" i="15"/>
  <c r="AA159" i="15"/>
  <c r="Y159" i="15"/>
  <c r="W159" i="15"/>
  <c r="BK159" i="15"/>
  <c r="N159" i="15"/>
  <c r="BF159" i="15" s="1"/>
  <c r="BI158" i="15"/>
  <c r="BH158" i="15"/>
  <c r="BG158" i="15"/>
  <c r="BE158" i="15"/>
  <c r="AA158" i="15"/>
  <c r="Y158" i="15"/>
  <c r="W158" i="15"/>
  <c r="BK158" i="15"/>
  <c r="N158" i="15"/>
  <c r="BF158" i="15" s="1"/>
  <c r="BI157" i="15"/>
  <c r="BH157" i="15"/>
  <c r="BG157" i="15"/>
  <c r="BE157" i="15"/>
  <c r="AA157" i="15"/>
  <c r="Y157" i="15"/>
  <c r="W157" i="15"/>
  <c r="BK157" i="15"/>
  <c r="N157" i="15"/>
  <c r="BF157" i="15" s="1"/>
  <c r="BI156" i="15"/>
  <c r="BH156" i="15"/>
  <c r="BG156" i="15"/>
  <c r="BE156" i="15"/>
  <c r="AA156" i="15"/>
  <c r="Y156" i="15"/>
  <c r="W156" i="15"/>
  <c r="BK156" i="15"/>
  <c r="N156" i="15"/>
  <c r="BF156" i="15" s="1"/>
  <c r="BI155" i="15"/>
  <c r="BH155" i="15"/>
  <c r="BG155" i="15"/>
  <c r="BE155" i="15"/>
  <c r="AA155" i="15"/>
  <c r="Y155" i="15"/>
  <c r="W155" i="15"/>
  <c r="BK155" i="15"/>
  <c r="N155" i="15"/>
  <c r="BF155" i="15" s="1"/>
  <c r="BI154" i="15"/>
  <c r="BH154" i="15"/>
  <c r="BG154" i="15"/>
  <c r="BE154" i="15"/>
  <c r="AA154" i="15"/>
  <c r="Y154" i="15"/>
  <c r="W154" i="15"/>
  <c r="BK154" i="15"/>
  <c r="N154" i="15"/>
  <c r="BF154" i="15" s="1"/>
  <c r="BI153" i="15"/>
  <c r="BH153" i="15"/>
  <c r="BG153" i="15"/>
  <c r="BE153" i="15"/>
  <c r="AA153" i="15"/>
  <c r="Y153" i="15"/>
  <c r="W153" i="15"/>
  <c r="BK153" i="15"/>
  <c r="N153" i="15"/>
  <c r="BF153" i="15" s="1"/>
  <c r="BI152" i="15"/>
  <c r="BH152" i="15"/>
  <c r="BG152" i="15"/>
  <c r="BE152" i="15"/>
  <c r="AA152" i="15"/>
  <c r="Y152" i="15"/>
  <c r="W152" i="15"/>
  <c r="BK152" i="15"/>
  <c r="N152" i="15"/>
  <c r="BF152" i="15" s="1"/>
  <c r="BI151" i="15"/>
  <c r="BH151" i="15"/>
  <c r="BG151" i="15"/>
  <c r="BE151" i="15"/>
  <c r="AA151" i="15"/>
  <c r="Y151" i="15"/>
  <c r="W151" i="15"/>
  <c r="BK151" i="15"/>
  <c r="N151" i="15"/>
  <c r="BF151" i="15" s="1"/>
  <c r="BI150" i="15"/>
  <c r="BH150" i="15"/>
  <c r="BG150" i="15"/>
  <c r="BE150" i="15"/>
  <c r="AA150" i="15"/>
  <c r="Y150" i="15"/>
  <c r="W150" i="15"/>
  <c r="BK150" i="15"/>
  <c r="N150" i="15"/>
  <c r="BF150" i="15" s="1"/>
  <c r="BI149" i="15"/>
  <c r="BH149" i="15"/>
  <c r="BG149" i="15"/>
  <c r="BE149" i="15"/>
  <c r="AA149" i="15"/>
  <c r="Y149" i="15"/>
  <c r="W149" i="15"/>
  <c r="BK149" i="15"/>
  <c r="N149" i="15"/>
  <c r="BF149" i="15" s="1"/>
  <c r="BI148" i="15"/>
  <c r="BH148" i="15"/>
  <c r="BG148" i="15"/>
  <c r="BE148" i="15"/>
  <c r="AA148" i="15"/>
  <c r="Y148" i="15"/>
  <c r="W148" i="15"/>
  <c r="BK148" i="15"/>
  <c r="N148" i="15"/>
  <c r="BF148" i="15" s="1"/>
  <c r="BI147" i="15"/>
  <c r="BH147" i="15"/>
  <c r="BG147" i="15"/>
  <c r="BE147" i="15"/>
  <c r="AA147" i="15"/>
  <c r="Y147" i="15"/>
  <c r="W147" i="15"/>
  <c r="BK147" i="15"/>
  <c r="N147" i="15"/>
  <c r="BF147" i="15" s="1"/>
  <c r="BI146" i="15"/>
  <c r="BH146" i="15"/>
  <c r="BG146" i="15"/>
  <c r="BE146" i="15"/>
  <c r="AA146" i="15"/>
  <c r="Y146" i="15"/>
  <c r="W146" i="15"/>
  <c r="BK146" i="15"/>
  <c r="N146" i="15"/>
  <c r="BF146" i="15" s="1"/>
  <c r="BI145" i="15"/>
  <c r="BH145" i="15"/>
  <c r="BG145" i="15"/>
  <c r="BE145" i="15"/>
  <c r="AA145" i="15"/>
  <c r="Y145" i="15"/>
  <c r="W145" i="15"/>
  <c r="BK145" i="15"/>
  <c r="N145" i="15"/>
  <c r="BF145" i="15" s="1"/>
  <c r="BI144" i="15"/>
  <c r="BH144" i="15"/>
  <c r="BG144" i="15"/>
  <c r="BE144" i="15"/>
  <c r="AA144" i="15"/>
  <c r="Y144" i="15"/>
  <c r="W144" i="15"/>
  <c r="BK144" i="15"/>
  <c r="N144" i="15"/>
  <c r="BF144" i="15" s="1"/>
  <c r="BI143" i="15"/>
  <c r="BH143" i="15"/>
  <c r="BG143" i="15"/>
  <c r="BE143" i="15"/>
  <c r="AA143" i="15"/>
  <c r="Y143" i="15"/>
  <c r="W143" i="15"/>
  <c r="BK143" i="15"/>
  <c r="N143" i="15"/>
  <c r="BF143" i="15" s="1"/>
  <c r="BI142" i="15"/>
  <c r="BH142" i="15"/>
  <c r="BG142" i="15"/>
  <c r="BE142" i="15"/>
  <c r="AA142" i="15"/>
  <c r="Y142" i="15"/>
  <c r="W142" i="15"/>
  <c r="BK142" i="15"/>
  <c r="N142" i="15"/>
  <c r="BF142" i="15" s="1"/>
  <c r="BI141" i="15"/>
  <c r="BH141" i="15"/>
  <c r="BG141" i="15"/>
  <c r="BE141" i="15"/>
  <c r="AA141" i="15"/>
  <c r="Y141" i="15"/>
  <c r="W141" i="15"/>
  <c r="BK141" i="15"/>
  <c r="N141" i="15"/>
  <c r="BF141" i="15" s="1"/>
  <c r="BI140" i="15"/>
  <c r="BH140" i="15"/>
  <c r="BG140" i="15"/>
  <c r="BE140" i="15"/>
  <c r="AA140" i="15"/>
  <c r="Y140" i="15"/>
  <c r="W140" i="15"/>
  <c r="BK140" i="15"/>
  <c r="N140" i="15"/>
  <c r="BF140" i="15" s="1"/>
  <c r="BI139" i="15"/>
  <c r="BH139" i="15"/>
  <c r="BG139" i="15"/>
  <c r="BE139" i="15"/>
  <c r="AA139" i="15"/>
  <c r="Y139" i="15"/>
  <c r="W139" i="15"/>
  <c r="BK139" i="15"/>
  <c r="N139" i="15"/>
  <c r="BF139" i="15" s="1"/>
  <c r="BI136" i="15"/>
  <c r="BH136" i="15"/>
  <c r="BG136" i="15"/>
  <c r="BE136" i="15"/>
  <c r="AA136" i="15"/>
  <c r="AA135" i="15" s="1"/>
  <c r="Y136" i="15"/>
  <c r="Y135" i="15" s="1"/>
  <c r="W136" i="15"/>
  <c r="W135" i="15" s="1"/>
  <c r="BK136" i="15"/>
  <c r="BK135" i="15" s="1"/>
  <c r="N135" i="15"/>
  <c r="N92" i="15" s="1"/>
  <c r="N136" i="15"/>
  <c r="BF136" i="15" s="1"/>
  <c r="BI134" i="15"/>
  <c r="BH134" i="15"/>
  <c r="BG134" i="15"/>
  <c r="BE134" i="15"/>
  <c r="AA134" i="15"/>
  <c r="AA133" i="15" s="1"/>
  <c r="Y134" i="15"/>
  <c r="Y133" i="15" s="1"/>
  <c r="W134" i="15"/>
  <c r="W133" i="15" s="1"/>
  <c r="BK134" i="15"/>
  <c r="BK133" i="15" s="1"/>
  <c r="N133" i="15" s="1"/>
  <c r="N91" i="15" s="1"/>
  <c r="N134" i="15"/>
  <c r="BF134" i="15"/>
  <c r="BI132" i="15"/>
  <c r="BH132" i="15"/>
  <c r="BG132" i="15"/>
  <c r="BE132" i="15"/>
  <c r="AA132" i="15"/>
  <c r="Y132" i="15"/>
  <c r="W132" i="15"/>
  <c r="BK132" i="15"/>
  <c r="N132" i="15"/>
  <c r="BF132" i="15" s="1"/>
  <c r="BI131" i="15"/>
  <c r="BH131" i="15"/>
  <c r="BG131" i="15"/>
  <c r="BE131" i="15"/>
  <c r="AA131" i="15"/>
  <c r="Y131" i="15"/>
  <c r="W131" i="15"/>
  <c r="BK131" i="15"/>
  <c r="N131" i="15"/>
  <c r="BF131" i="15" s="1"/>
  <c r="BI130" i="15"/>
  <c r="BH130" i="15"/>
  <c r="BG130" i="15"/>
  <c r="BE130" i="15"/>
  <c r="AA130" i="15"/>
  <c r="Y130" i="15"/>
  <c r="W130" i="15"/>
  <c r="BK130" i="15"/>
  <c r="N130" i="15"/>
  <c r="BF130" i="15" s="1"/>
  <c r="F121" i="15"/>
  <c r="F119" i="15"/>
  <c r="BI108" i="15"/>
  <c r="BH108" i="15"/>
  <c r="BG108" i="15"/>
  <c r="BE108" i="15"/>
  <c r="BI107" i="15"/>
  <c r="BH107" i="15"/>
  <c r="BG107" i="15"/>
  <c r="BE107" i="15"/>
  <c r="BI106" i="15"/>
  <c r="BH106" i="15"/>
  <c r="BG106" i="15"/>
  <c r="BE106" i="15"/>
  <c r="BI105" i="15"/>
  <c r="BH105" i="15"/>
  <c r="BG105" i="15"/>
  <c r="BE105" i="15"/>
  <c r="BI104" i="15"/>
  <c r="BH104" i="15"/>
  <c r="BG104" i="15"/>
  <c r="BE104" i="15"/>
  <c r="BI103" i="15"/>
  <c r="BH103" i="15"/>
  <c r="BG103" i="15"/>
  <c r="BE103" i="15"/>
  <c r="F81" i="15"/>
  <c r="F79" i="15"/>
  <c r="O21" i="15"/>
  <c r="E21" i="15"/>
  <c r="O20" i="15"/>
  <c r="O18" i="15"/>
  <c r="E18" i="15"/>
  <c r="O17" i="15"/>
  <c r="O15" i="15"/>
  <c r="E15" i="15"/>
  <c r="F124" i="15" s="1"/>
  <c r="O14" i="15"/>
  <c r="O12" i="15"/>
  <c r="E12" i="15"/>
  <c r="F83" i="15" s="1"/>
  <c r="O11" i="15"/>
  <c r="O9" i="15"/>
  <c r="M81" i="15" s="1"/>
  <c r="F6" i="15"/>
  <c r="AY100" i="1"/>
  <c r="AX100" i="1"/>
  <c r="BI219" i="14"/>
  <c r="BH219" i="14"/>
  <c r="BG219" i="14"/>
  <c r="BE219" i="14"/>
  <c r="AA219" i="14"/>
  <c r="AA218" i="14" s="1"/>
  <c r="AA217" i="14" s="1"/>
  <c r="Y219" i="14"/>
  <c r="Y218" i="14"/>
  <c r="Y217" i="14" s="1"/>
  <c r="W219" i="14"/>
  <c r="W218" i="14" s="1"/>
  <c r="W217" i="14" s="1"/>
  <c r="BK219" i="14"/>
  <c r="BK218" i="14" s="1"/>
  <c r="N219" i="14"/>
  <c r="BF219" i="14" s="1"/>
  <c r="BI216" i="14"/>
  <c r="BH216" i="14"/>
  <c r="BG216" i="14"/>
  <c r="BE216" i="14"/>
  <c r="AA216" i="14"/>
  <c r="Y216" i="14"/>
  <c r="W216" i="14"/>
  <c r="BK216" i="14"/>
  <c r="N216" i="14"/>
  <c r="BF216" i="14" s="1"/>
  <c r="BI215" i="14"/>
  <c r="BH215" i="14"/>
  <c r="BG215" i="14"/>
  <c r="BE215" i="14"/>
  <c r="AA215" i="14"/>
  <c r="Y215" i="14"/>
  <c r="W215" i="14"/>
  <c r="BK215" i="14"/>
  <c r="N215" i="14"/>
  <c r="BF215" i="14" s="1"/>
  <c r="BI214" i="14"/>
  <c r="BH214" i="14"/>
  <c r="BG214" i="14"/>
  <c r="BE214" i="14"/>
  <c r="AA214" i="14"/>
  <c r="Y214" i="14"/>
  <c r="W214" i="14"/>
  <c r="BK214" i="14"/>
  <c r="N214" i="14"/>
  <c r="BF214" i="14" s="1"/>
  <c r="BI213" i="14"/>
  <c r="BH213" i="14"/>
  <c r="BG213" i="14"/>
  <c r="BE213" i="14"/>
  <c r="AA213" i="14"/>
  <c r="Y213" i="14"/>
  <c r="W213" i="14"/>
  <c r="BK213" i="14"/>
  <c r="N213" i="14"/>
  <c r="BF213" i="14" s="1"/>
  <c r="BI212" i="14"/>
  <c r="BH212" i="14"/>
  <c r="BG212" i="14"/>
  <c r="BE212" i="14"/>
  <c r="AA212" i="14"/>
  <c r="Y212" i="14"/>
  <c r="W212" i="14"/>
  <c r="BK212" i="14"/>
  <c r="N212" i="14"/>
  <c r="BF212" i="14"/>
  <c r="BI210" i="14"/>
  <c r="BH210" i="14"/>
  <c r="BG210" i="14"/>
  <c r="BE210" i="14"/>
  <c r="AA210" i="14"/>
  <c r="AA209" i="14" s="1"/>
  <c r="AA208" i="14" s="1"/>
  <c r="Y210" i="14"/>
  <c r="Y209" i="14" s="1"/>
  <c r="Y208" i="14" s="1"/>
  <c r="W210" i="14"/>
  <c r="W209" i="14" s="1"/>
  <c r="W208" i="14" s="1"/>
  <c r="BK210" i="14"/>
  <c r="BK209" i="14" s="1"/>
  <c r="N210" i="14"/>
  <c r="BF210" i="14" s="1"/>
  <c r="BI207" i="14"/>
  <c r="BH207" i="14"/>
  <c r="BG207" i="14"/>
  <c r="BE207" i="14"/>
  <c r="AA207" i="14"/>
  <c r="Y207" i="14"/>
  <c r="W207" i="14"/>
  <c r="BK207" i="14"/>
  <c r="N207" i="14"/>
  <c r="BF207" i="14" s="1"/>
  <c r="BI206" i="14"/>
  <c r="BH206" i="14"/>
  <c r="BG206" i="14"/>
  <c r="BE206" i="14"/>
  <c r="AA206" i="14"/>
  <c r="AA205" i="14" s="1"/>
  <c r="Y206" i="14"/>
  <c r="W206" i="14"/>
  <c r="W205" i="14" s="1"/>
  <c r="BK206" i="14"/>
  <c r="N206" i="14"/>
  <c r="BF206" i="14" s="1"/>
  <c r="BI204" i="14"/>
  <c r="BH204" i="14"/>
  <c r="BG204" i="14"/>
  <c r="BE204" i="14"/>
  <c r="AA204" i="14"/>
  <c r="Y204" i="14"/>
  <c r="W204" i="14"/>
  <c r="BK204" i="14"/>
  <c r="N204" i="14"/>
  <c r="BF204" i="14" s="1"/>
  <c r="BI203" i="14"/>
  <c r="BH203" i="14"/>
  <c r="BG203" i="14"/>
  <c r="BE203" i="14"/>
  <c r="AA203" i="14"/>
  <c r="Y203" i="14"/>
  <c r="W203" i="14"/>
  <c r="BK203" i="14"/>
  <c r="N203" i="14"/>
  <c r="BF203" i="14" s="1"/>
  <c r="BI202" i="14"/>
  <c r="BH202" i="14"/>
  <c r="BG202" i="14"/>
  <c r="BE202" i="14"/>
  <c r="AA202" i="14"/>
  <c r="Y202" i="14"/>
  <c r="W202" i="14"/>
  <c r="BK202" i="14"/>
  <c r="N202" i="14"/>
  <c r="BF202" i="14" s="1"/>
  <c r="BI201" i="14"/>
  <c r="BH201" i="14"/>
  <c r="BG201" i="14"/>
  <c r="BE201" i="14"/>
  <c r="AA201" i="14"/>
  <c r="Y201" i="14"/>
  <c r="W201" i="14"/>
  <c r="BK201" i="14"/>
  <c r="N201" i="14"/>
  <c r="BF201" i="14" s="1"/>
  <c r="BI199" i="14"/>
  <c r="BH199" i="14"/>
  <c r="BG199" i="14"/>
  <c r="BE199" i="14"/>
  <c r="AA199" i="14"/>
  <c r="Y199" i="14"/>
  <c r="W199" i="14"/>
  <c r="BK199" i="14"/>
  <c r="N199" i="14"/>
  <c r="BF199" i="14" s="1"/>
  <c r="BI198" i="14"/>
  <c r="BH198" i="14"/>
  <c r="BG198" i="14"/>
  <c r="BE198" i="14"/>
  <c r="AA198" i="14"/>
  <c r="Y198" i="14"/>
  <c r="W198" i="14"/>
  <c r="BK198" i="14"/>
  <c r="N198" i="14"/>
  <c r="BF198" i="14" s="1"/>
  <c r="BI197" i="14"/>
  <c r="BH197" i="14"/>
  <c r="BG197" i="14"/>
  <c r="BE197" i="14"/>
  <c r="AA197" i="14"/>
  <c r="Y197" i="14"/>
  <c r="W197" i="14"/>
  <c r="BK197" i="14"/>
  <c r="N197" i="14"/>
  <c r="BF197" i="14" s="1"/>
  <c r="BI196" i="14"/>
  <c r="BH196" i="14"/>
  <c r="BG196" i="14"/>
  <c r="BE196" i="14"/>
  <c r="AA196" i="14"/>
  <c r="Y196" i="14"/>
  <c r="W196" i="14"/>
  <c r="BK196" i="14"/>
  <c r="N196" i="14"/>
  <c r="BF196" i="14" s="1"/>
  <c r="BI195" i="14"/>
  <c r="BH195" i="14"/>
  <c r="BG195" i="14"/>
  <c r="BE195" i="14"/>
  <c r="AA195" i="14"/>
  <c r="Y195" i="14"/>
  <c r="W195" i="14"/>
  <c r="BK195" i="14"/>
  <c r="N195" i="14"/>
  <c r="BF195" i="14" s="1"/>
  <c r="BI194" i="14"/>
  <c r="BH194" i="14"/>
  <c r="BG194" i="14"/>
  <c r="BE194" i="14"/>
  <c r="AA194" i="14"/>
  <c r="Y194" i="14"/>
  <c r="W194" i="14"/>
  <c r="BK194" i="14"/>
  <c r="N194" i="14"/>
  <c r="BF194" i="14" s="1"/>
  <c r="BI193" i="14"/>
  <c r="BH193" i="14"/>
  <c r="BG193" i="14"/>
  <c r="BE193" i="14"/>
  <c r="AA193" i="14"/>
  <c r="Y193" i="14"/>
  <c r="W193" i="14"/>
  <c r="BK193" i="14"/>
  <c r="N193" i="14"/>
  <c r="BF193" i="14" s="1"/>
  <c r="BI192" i="14"/>
  <c r="BH192" i="14"/>
  <c r="BG192" i="14"/>
  <c r="BE192" i="14"/>
  <c r="AA192" i="14"/>
  <c r="Y192" i="14"/>
  <c r="W192" i="14"/>
  <c r="BK192" i="14"/>
  <c r="N192" i="14"/>
  <c r="BF192" i="14" s="1"/>
  <c r="BI190" i="14"/>
  <c r="BH190" i="14"/>
  <c r="BG190" i="14"/>
  <c r="BE190" i="14"/>
  <c r="AA190" i="14"/>
  <c r="Y190" i="14"/>
  <c r="W190" i="14"/>
  <c r="BK190" i="14"/>
  <c r="N190" i="14"/>
  <c r="BF190" i="14" s="1"/>
  <c r="BI189" i="14"/>
  <c r="BH189" i="14"/>
  <c r="BG189" i="14"/>
  <c r="BE189" i="14"/>
  <c r="AA189" i="14"/>
  <c r="Y189" i="14"/>
  <c r="W189" i="14"/>
  <c r="BK189" i="14"/>
  <c r="N189" i="14"/>
  <c r="BF189" i="14" s="1"/>
  <c r="BI188" i="14"/>
  <c r="BH188" i="14"/>
  <c r="BG188" i="14"/>
  <c r="BE188" i="14"/>
  <c r="AA188" i="14"/>
  <c r="Y188" i="14"/>
  <c r="W188" i="14"/>
  <c r="BK188" i="14"/>
  <c r="N188" i="14"/>
  <c r="BF188" i="14" s="1"/>
  <c r="BI187" i="14"/>
  <c r="BH187" i="14"/>
  <c r="BG187" i="14"/>
  <c r="BE187" i="14"/>
  <c r="AA187" i="14"/>
  <c r="Y187" i="14"/>
  <c r="W187" i="14"/>
  <c r="BK187" i="14"/>
  <c r="N187" i="14"/>
  <c r="BF187" i="14" s="1"/>
  <c r="BI186" i="14"/>
  <c r="BH186" i="14"/>
  <c r="BG186" i="14"/>
  <c r="BE186" i="14"/>
  <c r="AA186" i="14"/>
  <c r="Y186" i="14"/>
  <c r="W186" i="14"/>
  <c r="BK186" i="14"/>
  <c r="N186" i="14"/>
  <c r="BF186" i="14" s="1"/>
  <c r="BI184" i="14"/>
  <c r="BH184" i="14"/>
  <c r="BG184" i="14"/>
  <c r="BE184" i="14"/>
  <c r="AA184" i="14"/>
  <c r="Y184" i="14"/>
  <c r="W184" i="14"/>
  <c r="BK184" i="14"/>
  <c r="N184" i="14"/>
  <c r="BF184" i="14" s="1"/>
  <c r="BI183" i="14"/>
  <c r="BH183" i="14"/>
  <c r="BG183" i="14"/>
  <c r="BE183" i="14"/>
  <c r="AA183" i="14"/>
  <c r="Y183" i="14"/>
  <c r="W183" i="14"/>
  <c r="BK183" i="14"/>
  <c r="N183" i="14"/>
  <c r="BF183" i="14" s="1"/>
  <c r="BI182" i="14"/>
  <c r="BH182" i="14"/>
  <c r="BG182" i="14"/>
  <c r="BE182" i="14"/>
  <c r="AA182" i="14"/>
  <c r="Y182" i="14"/>
  <c r="W182" i="14"/>
  <c r="BK182" i="14"/>
  <c r="N182" i="14"/>
  <c r="BF182" i="14" s="1"/>
  <c r="BI181" i="14"/>
  <c r="BH181" i="14"/>
  <c r="BG181" i="14"/>
  <c r="BE181" i="14"/>
  <c r="AA181" i="14"/>
  <c r="Y181" i="14"/>
  <c r="W181" i="14"/>
  <c r="BK181" i="14"/>
  <c r="N181" i="14"/>
  <c r="BF181" i="14" s="1"/>
  <c r="BI180" i="14"/>
  <c r="BH180" i="14"/>
  <c r="BG180" i="14"/>
  <c r="BE180" i="14"/>
  <c r="AA180" i="14"/>
  <c r="Y180" i="14"/>
  <c r="W180" i="14"/>
  <c r="BK180" i="14"/>
  <c r="N180" i="14"/>
  <c r="BF180" i="14" s="1"/>
  <c r="BI178" i="14"/>
  <c r="BH178" i="14"/>
  <c r="BG178" i="14"/>
  <c r="BE178" i="14"/>
  <c r="AA178" i="14"/>
  <c r="Y178" i="14"/>
  <c r="W178" i="14"/>
  <c r="BK178" i="14"/>
  <c r="N178" i="14"/>
  <c r="BF178" i="14" s="1"/>
  <c r="BI177" i="14"/>
  <c r="BH177" i="14"/>
  <c r="BG177" i="14"/>
  <c r="BE177" i="14"/>
  <c r="AA177" i="14"/>
  <c r="Y177" i="14"/>
  <c r="W177" i="14"/>
  <c r="BK177" i="14"/>
  <c r="N177" i="14"/>
  <c r="BF177" i="14" s="1"/>
  <c r="BI176" i="14"/>
  <c r="BH176" i="14"/>
  <c r="BG176" i="14"/>
  <c r="BE176" i="14"/>
  <c r="AA176" i="14"/>
  <c r="Y176" i="14"/>
  <c r="W176" i="14"/>
  <c r="W175" i="14" s="1"/>
  <c r="BK176" i="14"/>
  <c r="N176" i="14"/>
  <c r="BF176" i="14" s="1"/>
  <c r="BI174" i="14"/>
  <c r="BH174" i="14"/>
  <c r="BG174" i="14"/>
  <c r="BE174" i="14"/>
  <c r="AA174" i="14"/>
  <c r="AA173" i="14" s="1"/>
  <c r="Y174" i="14"/>
  <c r="Y173" i="14" s="1"/>
  <c r="W174" i="14"/>
  <c r="W173" i="14" s="1"/>
  <c r="BK174" i="14"/>
  <c r="BK173" i="14" s="1"/>
  <c r="N173" i="14" s="1"/>
  <c r="N94" i="14" s="1"/>
  <c r="N174" i="14"/>
  <c r="BF174" i="14" s="1"/>
  <c r="BI171" i="14"/>
  <c r="BH171" i="14"/>
  <c r="BG171" i="14"/>
  <c r="BE171" i="14"/>
  <c r="AA171" i="14"/>
  <c r="AA170" i="14" s="1"/>
  <c r="Y171" i="14"/>
  <c r="Y170" i="14" s="1"/>
  <c r="W171" i="14"/>
  <c r="W170" i="14" s="1"/>
  <c r="BK171" i="14"/>
  <c r="BK170" i="14" s="1"/>
  <c r="N170" i="14" s="1"/>
  <c r="N92" i="14" s="1"/>
  <c r="N171" i="14"/>
  <c r="BF171" i="14" s="1"/>
  <c r="BI169" i="14"/>
  <c r="BH169" i="14"/>
  <c r="BG169" i="14"/>
  <c r="BE169" i="14"/>
  <c r="AA169" i="14"/>
  <c r="Y169" i="14"/>
  <c r="W169" i="14"/>
  <c r="BK169" i="14"/>
  <c r="N169" i="14"/>
  <c r="BF169" i="14" s="1"/>
  <c r="BI168" i="14"/>
  <c r="BH168" i="14"/>
  <c r="BG168" i="14"/>
  <c r="BE168" i="14"/>
  <c r="AA168" i="14"/>
  <c r="Y168" i="14"/>
  <c r="W168" i="14"/>
  <c r="BK168" i="14"/>
  <c r="N168" i="14"/>
  <c r="BF168" i="14" s="1"/>
  <c r="BI167" i="14"/>
  <c r="BH167" i="14"/>
  <c r="BG167" i="14"/>
  <c r="BE167" i="14"/>
  <c r="AA167" i="14"/>
  <c r="Y167" i="14"/>
  <c r="W167" i="14"/>
  <c r="BK167" i="14"/>
  <c r="N167" i="14"/>
  <c r="BF167" i="14" s="1"/>
  <c r="BI166" i="14"/>
  <c r="BH166" i="14"/>
  <c r="BG166" i="14"/>
  <c r="BE166" i="14"/>
  <c r="AA166" i="14"/>
  <c r="Y166" i="14"/>
  <c r="W166" i="14"/>
  <c r="BK166" i="14"/>
  <c r="N166" i="14"/>
  <c r="BF166" i="14" s="1"/>
  <c r="BI165" i="14"/>
  <c r="BH165" i="14"/>
  <c r="BG165" i="14"/>
  <c r="BE165" i="14"/>
  <c r="AA165" i="14"/>
  <c r="Y165" i="14"/>
  <c r="W165" i="14"/>
  <c r="BK165" i="14"/>
  <c r="N165" i="14"/>
  <c r="BF165" i="14" s="1"/>
  <c r="BI164" i="14"/>
  <c r="BH164" i="14"/>
  <c r="BG164" i="14"/>
  <c r="BE164" i="14"/>
  <c r="AA164" i="14"/>
  <c r="Y164" i="14"/>
  <c r="W164" i="14"/>
  <c r="BK164" i="14"/>
  <c r="N164" i="14"/>
  <c r="BF164" i="14" s="1"/>
  <c r="BI163" i="14"/>
  <c r="BH163" i="14"/>
  <c r="BG163" i="14"/>
  <c r="BE163" i="14"/>
  <c r="AA163" i="14"/>
  <c r="Y163" i="14"/>
  <c r="W163" i="14"/>
  <c r="BK163" i="14"/>
  <c r="N163" i="14"/>
  <c r="BF163" i="14" s="1"/>
  <c r="BI162" i="14"/>
  <c r="BH162" i="14"/>
  <c r="BG162" i="14"/>
  <c r="BE162" i="14"/>
  <c r="AA162" i="14"/>
  <c r="Y162" i="14"/>
  <c r="W162" i="14"/>
  <c r="BK162" i="14"/>
  <c r="N162" i="14"/>
  <c r="BF162" i="14" s="1"/>
  <c r="BI161" i="14"/>
  <c r="BH161" i="14"/>
  <c r="BG161" i="14"/>
  <c r="BE161" i="14"/>
  <c r="AA161" i="14"/>
  <c r="Y161" i="14"/>
  <c r="W161" i="14"/>
  <c r="BK161" i="14"/>
  <c r="N161" i="14"/>
  <c r="BF161" i="14" s="1"/>
  <c r="BI160" i="14"/>
  <c r="BH160" i="14"/>
  <c r="BG160" i="14"/>
  <c r="BE160" i="14"/>
  <c r="AA160" i="14"/>
  <c r="Y160" i="14"/>
  <c r="W160" i="14"/>
  <c r="BK160" i="14"/>
  <c r="N160" i="14"/>
  <c r="BF160" i="14" s="1"/>
  <c r="BI159" i="14"/>
  <c r="BH159" i="14"/>
  <c r="BG159" i="14"/>
  <c r="BE159" i="14"/>
  <c r="AA159" i="14"/>
  <c r="Y159" i="14"/>
  <c r="W159" i="14"/>
  <c r="BK159" i="14"/>
  <c r="N159" i="14"/>
  <c r="BF159" i="14" s="1"/>
  <c r="BI158" i="14"/>
  <c r="BH158" i="14"/>
  <c r="BG158" i="14"/>
  <c r="BE158" i="14"/>
  <c r="AA158" i="14"/>
  <c r="Y158" i="14"/>
  <c r="W158" i="14"/>
  <c r="BK158" i="14"/>
  <c r="N158" i="14"/>
  <c r="BF158" i="14" s="1"/>
  <c r="BI157" i="14"/>
  <c r="BH157" i="14"/>
  <c r="BG157" i="14"/>
  <c r="BE157" i="14"/>
  <c r="AA157" i="14"/>
  <c r="Y157" i="14"/>
  <c r="W157" i="14"/>
  <c r="BK157" i="14"/>
  <c r="N157" i="14"/>
  <c r="BF157" i="14" s="1"/>
  <c r="BI156" i="14"/>
  <c r="BH156" i="14"/>
  <c r="BG156" i="14"/>
  <c r="BE156" i="14"/>
  <c r="AA156" i="14"/>
  <c r="Y156" i="14"/>
  <c r="W156" i="14"/>
  <c r="BK156" i="14"/>
  <c r="N156" i="14"/>
  <c r="BF156" i="14" s="1"/>
  <c r="BI155" i="14"/>
  <c r="BH155" i="14"/>
  <c r="BG155" i="14"/>
  <c r="BE155" i="14"/>
  <c r="AA155" i="14"/>
  <c r="Y155" i="14"/>
  <c r="W155" i="14"/>
  <c r="BK155" i="14"/>
  <c r="N155" i="14"/>
  <c r="BF155" i="14" s="1"/>
  <c r="BI154" i="14"/>
  <c r="BH154" i="14"/>
  <c r="BG154" i="14"/>
  <c r="BE154" i="14"/>
  <c r="AA154" i="14"/>
  <c r="Y154" i="14"/>
  <c r="W154" i="14"/>
  <c r="BK154" i="14"/>
  <c r="N154" i="14"/>
  <c r="BF154" i="14" s="1"/>
  <c r="BI153" i="14"/>
  <c r="BH153" i="14"/>
  <c r="BG153" i="14"/>
  <c r="BE153" i="14"/>
  <c r="AA153" i="14"/>
  <c r="Y153" i="14"/>
  <c r="W153" i="14"/>
  <c r="BK153" i="14"/>
  <c r="N153" i="14"/>
  <c r="BF153" i="14" s="1"/>
  <c r="BI152" i="14"/>
  <c r="BH152" i="14"/>
  <c r="BG152" i="14"/>
  <c r="BE152" i="14"/>
  <c r="AA152" i="14"/>
  <c r="Y152" i="14"/>
  <c r="W152" i="14"/>
  <c r="BK152" i="14"/>
  <c r="N152" i="14"/>
  <c r="BF152" i="14" s="1"/>
  <c r="BI151" i="14"/>
  <c r="BH151" i="14"/>
  <c r="BG151" i="14"/>
  <c r="BE151" i="14"/>
  <c r="AA151" i="14"/>
  <c r="Y151" i="14"/>
  <c r="W151" i="14"/>
  <c r="BK151" i="14"/>
  <c r="N151" i="14"/>
  <c r="BF151" i="14" s="1"/>
  <c r="BI150" i="14"/>
  <c r="BH150" i="14"/>
  <c r="BG150" i="14"/>
  <c r="BE150" i="14"/>
  <c r="AA150" i="14"/>
  <c r="Y150" i="14"/>
  <c r="W150" i="14"/>
  <c r="BK150" i="14"/>
  <c r="N150" i="14"/>
  <c r="BF150" i="14" s="1"/>
  <c r="BI149" i="14"/>
  <c r="BH149" i="14"/>
  <c r="BG149" i="14"/>
  <c r="BE149" i="14"/>
  <c r="AA149" i="14"/>
  <c r="Y149" i="14"/>
  <c r="W149" i="14"/>
  <c r="BK149" i="14"/>
  <c r="N149" i="14"/>
  <c r="BF149" i="14" s="1"/>
  <c r="BI147" i="14"/>
  <c r="BH147" i="14"/>
  <c r="BG147" i="14"/>
  <c r="BE147" i="14"/>
  <c r="AA147" i="14"/>
  <c r="Y147" i="14"/>
  <c r="W147" i="14"/>
  <c r="BK147" i="14"/>
  <c r="N147" i="14"/>
  <c r="BF147" i="14" s="1"/>
  <c r="BI146" i="14"/>
  <c r="BH146" i="14"/>
  <c r="BG146" i="14"/>
  <c r="BE146" i="14"/>
  <c r="AA146" i="14"/>
  <c r="Y146" i="14"/>
  <c r="W146" i="14"/>
  <c r="BK146" i="14"/>
  <c r="N146" i="14"/>
  <c r="BF146" i="14" s="1"/>
  <c r="BI145" i="14"/>
  <c r="BH145" i="14"/>
  <c r="BG145" i="14"/>
  <c r="BE145" i="14"/>
  <c r="AA145" i="14"/>
  <c r="Y145" i="14"/>
  <c r="W145" i="14"/>
  <c r="BK145" i="14"/>
  <c r="N145" i="14"/>
  <c r="BF145" i="14" s="1"/>
  <c r="BI144" i="14"/>
  <c r="BH144" i="14"/>
  <c r="BG144" i="14"/>
  <c r="BE144" i="14"/>
  <c r="AA144" i="14"/>
  <c r="Y144" i="14"/>
  <c r="W144" i="14"/>
  <c r="BK144" i="14"/>
  <c r="N144" i="14"/>
  <c r="BF144" i="14" s="1"/>
  <c r="BI143" i="14"/>
  <c r="BH143" i="14"/>
  <c r="BG143" i="14"/>
  <c r="BE143" i="14"/>
  <c r="AA143" i="14"/>
  <c r="Y143" i="14"/>
  <c r="W143" i="14"/>
  <c r="BK143" i="14"/>
  <c r="N143" i="14"/>
  <c r="BF143" i="14" s="1"/>
  <c r="BI142" i="14"/>
  <c r="BH142" i="14"/>
  <c r="BG142" i="14"/>
  <c r="BE142" i="14"/>
  <c r="AA142" i="14"/>
  <c r="Y142" i="14"/>
  <c r="W142" i="14"/>
  <c r="BK142" i="14"/>
  <c r="N142" i="14"/>
  <c r="BF142" i="14" s="1"/>
  <c r="BI141" i="14"/>
  <c r="BH141" i="14"/>
  <c r="BG141" i="14"/>
  <c r="BE141" i="14"/>
  <c r="AA141" i="14"/>
  <c r="Y141" i="14"/>
  <c r="W141" i="14"/>
  <c r="BK141" i="14"/>
  <c r="N141" i="14"/>
  <c r="BF141" i="14" s="1"/>
  <c r="BI140" i="14"/>
  <c r="BH140" i="14"/>
  <c r="BG140" i="14"/>
  <c r="BE140" i="14"/>
  <c r="AA140" i="14"/>
  <c r="Y140" i="14"/>
  <c r="W140" i="14"/>
  <c r="BK140" i="14"/>
  <c r="N140" i="14"/>
  <c r="BF140" i="14" s="1"/>
  <c r="BI139" i="14"/>
  <c r="BH139" i="14"/>
  <c r="BG139" i="14"/>
  <c r="BE139" i="14"/>
  <c r="AA139" i="14"/>
  <c r="Y139" i="14"/>
  <c r="W139" i="14"/>
  <c r="BK139" i="14"/>
  <c r="N139" i="14"/>
  <c r="BF139" i="14" s="1"/>
  <c r="BI138" i="14"/>
  <c r="BH138" i="14"/>
  <c r="BG138" i="14"/>
  <c r="BE138" i="14"/>
  <c r="AA138" i="14"/>
  <c r="Y138" i="14"/>
  <c r="W138" i="14"/>
  <c r="BK138" i="14"/>
  <c r="N138" i="14"/>
  <c r="BF138" i="14" s="1"/>
  <c r="BI137" i="14"/>
  <c r="BH137" i="14"/>
  <c r="BG137" i="14"/>
  <c r="BE137" i="14"/>
  <c r="AA137" i="14"/>
  <c r="Y137" i="14"/>
  <c r="W137" i="14"/>
  <c r="BK137" i="14"/>
  <c r="N137" i="14"/>
  <c r="BF137" i="14" s="1"/>
  <c r="BI136" i="14"/>
  <c r="BH136" i="14"/>
  <c r="BG136" i="14"/>
  <c r="BE136" i="14"/>
  <c r="AA136" i="14"/>
  <c r="Y136" i="14"/>
  <c r="W136" i="14"/>
  <c r="BK136" i="14"/>
  <c r="N136" i="14"/>
  <c r="BF136" i="14" s="1"/>
  <c r="BI135" i="14"/>
  <c r="BH135" i="14"/>
  <c r="BG135" i="14"/>
  <c r="BE135" i="14"/>
  <c r="AA135" i="14"/>
  <c r="Y135" i="14"/>
  <c r="W135" i="14"/>
  <c r="BK135" i="14"/>
  <c r="N135" i="14"/>
  <c r="BF135" i="14" s="1"/>
  <c r="F126" i="14"/>
  <c r="F124" i="14"/>
  <c r="BI113" i="14"/>
  <c r="BH113" i="14"/>
  <c r="BG113" i="14"/>
  <c r="BE113" i="14"/>
  <c r="BI112" i="14"/>
  <c r="BH112" i="14"/>
  <c r="BG112" i="14"/>
  <c r="BE112" i="14"/>
  <c r="BI111" i="14"/>
  <c r="BH111" i="14"/>
  <c r="BG111" i="14"/>
  <c r="BE111" i="14"/>
  <c r="BI110" i="14"/>
  <c r="BH110" i="14"/>
  <c r="BG110" i="14"/>
  <c r="BE110" i="14"/>
  <c r="BI109" i="14"/>
  <c r="BH109" i="14"/>
  <c r="BG109" i="14"/>
  <c r="BE109" i="14"/>
  <c r="BI108" i="14"/>
  <c r="BH108" i="14"/>
  <c r="BG108" i="14"/>
  <c r="BE108" i="14"/>
  <c r="F81" i="14"/>
  <c r="F79" i="14"/>
  <c r="O21" i="14"/>
  <c r="E21" i="14"/>
  <c r="M129" i="14" s="1"/>
  <c r="O20" i="14"/>
  <c r="O18" i="14"/>
  <c r="E18" i="14"/>
  <c r="M128" i="14" s="1"/>
  <c r="O17" i="14"/>
  <c r="O15" i="14"/>
  <c r="E15" i="14"/>
  <c r="F129" i="14" s="1"/>
  <c r="O14" i="14"/>
  <c r="O12" i="14"/>
  <c r="E12" i="14"/>
  <c r="F128" i="14" s="1"/>
  <c r="F83" i="14"/>
  <c r="O11" i="14"/>
  <c r="O9" i="14"/>
  <c r="M126" i="14" s="1"/>
  <c r="F6" i="14"/>
  <c r="F123" i="14" s="1"/>
  <c r="AY99" i="1"/>
  <c r="AX99" i="1"/>
  <c r="BI200" i="13"/>
  <c r="BH200" i="13"/>
  <c r="BG200" i="13"/>
  <c r="BE200" i="13"/>
  <c r="AA200" i="13"/>
  <c r="Y200" i="13"/>
  <c r="W200" i="13"/>
  <c r="BK200" i="13"/>
  <c r="N200" i="13"/>
  <c r="BF200" i="13" s="1"/>
  <c r="BI199" i="13"/>
  <c r="BH199" i="13"/>
  <c r="BG199" i="13"/>
  <c r="BE199" i="13"/>
  <c r="AA199" i="13"/>
  <c r="Y199" i="13"/>
  <c r="W199" i="13"/>
  <c r="BK199" i="13"/>
  <c r="N199" i="13"/>
  <c r="BF199" i="13" s="1"/>
  <c r="BI198" i="13"/>
  <c r="BH198" i="13"/>
  <c r="BG198" i="13"/>
  <c r="BE198" i="13"/>
  <c r="AA198" i="13"/>
  <c r="Y198" i="13"/>
  <c r="W198" i="13"/>
  <c r="BK198" i="13"/>
  <c r="N198" i="13"/>
  <c r="BF198" i="13" s="1"/>
  <c r="BI197" i="13"/>
  <c r="BH197" i="13"/>
  <c r="BG197" i="13"/>
  <c r="BE197" i="13"/>
  <c r="AA197" i="13"/>
  <c r="Y197" i="13"/>
  <c r="W197" i="13"/>
  <c r="BK197" i="13"/>
  <c r="N197" i="13"/>
  <c r="BF197" i="13" s="1"/>
  <c r="BI196" i="13"/>
  <c r="BH196" i="13"/>
  <c r="BG196" i="13"/>
  <c r="BE196" i="13"/>
  <c r="AA196" i="13"/>
  <c r="Y196" i="13"/>
  <c r="W196" i="13"/>
  <c r="BK196" i="13"/>
  <c r="N196" i="13"/>
  <c r="BF196" i="13" s="1"/>
  <c r="BI195" i="13"/>
  <c r="BH195" i="13"/>
  <c r="BG195" i="13"/>
  <c r="BE195" i="13"/>
  <c r="AA195" i="13"/>
  <c r="Y195" i="13"/>
  <c r="W195" i="13"/>
  <c r="BK195" i="13"/>
  <c r="N195" i="13"/>
  <c r="BF195" i="13" s="1"/>
  <c r="BI194" i="13"/>
  <c r="BH194" i="13"/>
  <c r="BG194" i="13"/>
  <c r="BE194" i="13"/>
  <c r="AA194" i="13"/>
  <c r="Y194" i="13"/>
  <c r="W194" i="13"/>
  <c r="BK194" i="13"/>
  <c r="N194" i="13"/>
  <c r="BF194" i="13" s="1"/>
  <c r="BI192" i="13"/>
  <c r="BH192" i="13"/>
  <c r="BG192" i="13"/>
  <c r="BE192" i="13"/>
  <c r="AA192" i="13"/>
  <c r="Y192" i="13"/>
  <c r="W192" i="13"/>
  <c r="BK192" i="13"/>
  <c r="N192" i="13"/>
  <c r="BF192" i="13" s="1"/>
  <c r="BI191" i="13"/>
  <c r="BH191" i="13"/>
  <c r="BG191" i="13"/>
  <c r="BE191" i="13"/>
  <c r="AA191" i="13"/>
  <c r="Y191" i="13"/>
  <c r="W191" i="13"/>
  <c r="BK191" i="13"/>
  <c r="N191" i="13"/>
  <c r="BF191" i="13" s="1"/>
  <c r="BI190" i="13"/>
  <c r="BH190" i="13"/>
  <c r="BG190" i="13"/>
  <c r="BE190" i="13"/>
  <c r="AA190" i="13"/>
  <c r="Y190" i="13"/>
  <c r="W190" i="13"/>
  <c r="BK190" i="13"/>
  <c r="N190" i="13"/>
  <c r="BF190" i="13" s="1"/>
  <c r="BI189" i="13"/>
  <c r="BH189" i="13"/>
  <c r="BG189" i="13"/>
  <c r="BE189" i="13"/>
  <c r="AA189" i="13"/>
  <c r="Y189" i="13"/>
  <c r="W189" i="13"/>
  <c r="BK189" i="13"/>
  <c r="N189" i="13"/>
  <c r="BF189" i="13" s="1"/>
  <c r="BI188" i="13"/>
  <c r="BH188" i="13"/>
  <c r="BG188" i="13"/>
  <c r="BE188" i="13"/>
  <c r="AA188" i="13"/>
  <c r="Y188" i="13"/>
  <c r="W188" i="13"/>
  <c r="BK188" i="13"/>
  <c r="N188" i="13"/>
  <c r="BF188" i="13" s="1"/>
  <c r="BI187" i="13"/>
  <c r="BH187" i="13"/>
  <c r="BG187" i="13"/>
  <c r="BE187" i="13"/>
  <c r="AA187" i="13"/>
  <c r="Y187" i="13"/>
  <c r="W187" i="13"/>
  <c r="BK187" i="13"/>
  <c r="N187" i="13"/>
  <c r="BF187" i="13" s="1"/>
  <c r="BI186" i="13"/>
  <c r="BH186" i="13"/>
  <c r="BG186" i="13"/>
  <c r="BE186" i="13"/>
  <c r="AA186" i="13"/>
  <c r="Y186" i="13"/>
  <c r="W186" i="13"/>
  <c r="BK186" i="13"/>
  <c r="N186" i="13"/>
  <c r="BF186" i="13" s="1"/>
  <c r="BI185" i="13"/>
  <c r="BH185" i="13"/>
  <c r="BG185" i="13"/>
  <c r="BE185" i="13"/>
  <c r="AA185" i="13"/>
  <c r="Y185" i="13"/>
  <c r="W185" i="13"/>
  <c r="BK185" i="13"/>
  <c r="N185" i="13"/>
  <c r="BF185" i="13" s="1"/>
  <c r="BI184" i="13"/>
  <c r="BH184" i="13"/>
  <c r="BG184" i="13"/>
  <c r="BE184" i="13"/>
  <c r="AA184" i="13"/>
  <c r="Y184" i="13"/>
  <c r="W184" i="13"/>
  <c r="BK184" i="13"/>
  <c r="N184" i="13"/>
  <c r="BF184" i="13" s="1"/>
  <c r="BI183" i="13"/>
  <c r="BH183" i="13"/>
  <c r="BG183" i="13"/>
  <c r="BE183" i="13"/>
  <c r="AA183" i="13"/>
  <c r="Y183" i="13"/>
  <c r="W183" i="13"/>
  <c r="BK183" i="13"/>
  <c r="N183" i="13"/>
  <c r="BF183" i="13" s="1"/>
  <c r="BI182" i="13"/>
  <c r="BH182" i="13"/>
  <c r="BG182" i="13"/>
  <c r="BE182" i="13"/>
  <c r="AA182" i="13"/>
  <c r="Y182" i="13"/>
  <c r="W182" i="13"/>
  <c r="BK182" i="13"/>
  <c r="N182" i="13"/>
  <c r="BF182" i="13" s="1"/>
  <c r="BI181" i="13"/>
  <c r="BH181" i="13"/>
  <c r="BG181" i="13"/>
  <c r="BE181" i="13"/>
  <c r="AA181" i="13"/>
  <c r="Y181" i="13"/>
  <c r="W181" i="13"/>
  <c r="BK181" i="13"/>
  <c r="N181" i="13"/>
  <c r="BF181" i="13" s="1"/>
  <c r="BI180" i="13"/>
  <c r="BH180" i="13"/>
  <c r="BG180" i="13"/>
  <c r="BE180" i="13"/>
  <c r="AA180" i="13"/>
  <c r="Y180" i="13"/>
  <c r="W180" i="13"/>
  <c r="BK180" i="13"/>
  <c r="N180" i="13"/>
  <c r="BF180" i="13" s="1"/>
  <c r="BI179" i="13"/>
  <c r="BH179" i="13"/>
  <c r="BG179" i="13"/>
  <c r="BE179" i="13"/>
  <c r="AA179" i="13"/>
  <c r="Y179" i="13"/>
  <c r="W179" i="13"/>
  <c r="BK179" i="13"/>
  <c r="N179" i="13"/>
  <c r="BF179" i="13" s="1"/>
  <c r="BI178" i="13"/>
  <c r="BH178" i="13"/>
  <c r="BG178" i="13"/>
  <c r="BE178" i="13"/>
  <c r="AA178" i="13"/>
  <c r="Y178" i="13"/>
  <c r="W178" i="13"/>
  <c r="BK178" i="13"/>
  <c r="N178" i="13"/>
  <c r="BF178" i="13" s="1"/>
  <c r="BI177" i="13"/>
  <c r="BH177" i="13"/>
  <c r="BG177" i="13"/>
  <c r="BE177" i="13"/>
  <c r="AA177" i="13"/>
  <c r="Y177" i="13"/>
  <c r="W177" i="13"/>
  <c r="BK177" i="13"/>
  <c r="N177" i="13"/>
  <c r="BF177" i="13" s="1"/>
  <c r="BI176" i="13"/>
  <c r="BH176" i="13"/>
  <c r="BG176" i="13"/>
  <c r="BE176" i="13"/>
  <c r="AA176" i="13"/>
  <c r="Y176" i="13"/>
  <c r="W176" i="13"/>
  <c r="BK176" i="13"/>
  <c r="N176" i="13"/>
  <c r="BF176" i="13" s="1"/>
  <c r="BI175" i="13"/>
  <c r="BH175" i="13"/>
  <c r="BG175" i="13"/>
  <c r="BE175" i="13"/>
  <c r="AA175" i="13"/>
  <c r="Y175" i="13"/>
  <c r="W175" i="13"/>
  <c r="BK175" i="13"/>
  <c r="N175" i="13"/>
  <c r="BF175" i="13" s="1"/>
  <c r="BI174" i="13"/>
  <c r="BH174" i="13"/>
  <c r="BG174" i="13"/>
  <c r="BE174" i="13"/>
  <c r="AA174" i="13"/>
  <c r="Y174" i="13"/>
  <c r="W174" i="13"/>
  <c r="BK174" i="13"/>
  <c r="N174" i="13"/>
  <c r="BF174" i="13" s="1"/>
  <c r="BI173" i="13"/>
  <c r="BH173" i="13"/>
  <c r="BG173" i="13"/>
  <c r="BE173" i="13"/>
  <c r="AA173" i="13"/>
  <c r="Y173" i="13"/>
  <c r="W173" i="13"/>
  <c r="BK173" i="13"/>
  <c r="N173" i="13"/>
  <c r="BF173" i="13" s="1"/>
  <c r="BI172" i="13"/>
  <c r="BH172" i="13"/>
  <c r="BG172" i="13"/>
  <c r="BE172" i="13"/>
  <c r="AA172" i="13"/>
  <c r="Y172" i="13"/>
  <c r="W172" i="13"/>
  <c r="BK172" i="13"/>
  <c r="N172" i="13"/>
  <c r="BF172" i="13" s="1"/>
  <c r="BI171" i="13"/>
  <c r="BH171" i="13"/>
  <c r="BG171" i="13"/>
  <c r="BE171" i="13"/>
  <c r="AA171" i="13"/>
  <c r="Y171" i="13"/>
  <c r="W171" i="13"/>
  <c r="BK171" i="13"/>
  <c r="N171" i="13"/>
  <c r="BF171" i="13" s="1"/>
  <c r="BI170" i="13"/>
  <c r="BH170" i="13"/>
  <c r="BG170" i="13"/>
  <c r="BE170" i="13"/>
  <c r="AA170" i="13"/>
  <c r="Y170" i="13"/>
  <c r="W170" i="13"/>
  <c r="BK170" i="13"/>
  <c r="N170" i="13"/>
  <c r="BF170" i="13" s="1"/>
  <c r="BI169" i="13"/>
  <c r="BH169" i="13"/>
  <c r="BG169" i="13"/>
  <c r="BE169" i="13"/>
  <c r="AA169" i="13"/>
  <c r="Y169" i="13"/>
  <c r="W169" i="13"/>
  <c r="BK169" i="13"/>
  <c r="N169" i="13"/>
  <c r="BF169" i="13" s="1"/>
  <c r="BI168" i="13"/>
  <c r="BH168" i="13"/>
  <c r="BG168" i="13"/>
  <c r="BE168" i="13"/>
  <c r="AA168" i="13"/>
  <c r="Y168" i="13"/>
  <c r="W168" i="13"/>
  <c r="BK168" i="13"/>
  <c r="N168" i="13"/>
  <c r="BF168" i="13" s="1"/>
  <c r="BI167" i="13"/>
  <c r="BH167" i="13"/>
  <c r="BG167" i="13"/>
  <c r="BE167" i="13"/>
  <c r="AA167" i="13"/>
  <c r="Y167" i="13"/>
  <c r="W167" i="13"/>
  <c r="BK167" i="13"/>
  <c r="N167" i="13"/>
  <c r="BF167" i="13" s="1"/>
  <c r="BI166" i="13"/>
  <c r="BH166" i="13"/>
  <c r="BG166" i="13"/>
  <c r="BE166" i="13"/>
  <c r="AA166" i="13"/>
  <c r="Y166" i="13"/>
  <c r="W166" i="13"/>
  <c r="BK166" i="13"/>
  <c r="N166" i="13"/>
  <c r="BF166" i="13" s="1"/>
  <c r="BI165" i="13"/>
  <c r="BH165" i="13"/>
  <c r="BG165" i="13"/>
  <c r="BE165" i="13"/>
  <c r="AA165" i="13"/>
  <c r="Y165" i="13"/>
  <c r="W165" i="13"/>
  <c r="BK165" i="13"/>
  <c r="N165" i="13"/>
  <c r="BF165" i="13" s="1"/>
  <c r="BI164" i="13"/>
  <c r="BH164" i="13"/>
  <c r="BG164" i="13"/>
  <c r="BE164" i="13"/>
  <c r="AA164" i="13"/>
  <c r="Y164" i="13"/>
  <c r="W164" i="13"/>
  <c r="BK164" i="13"/>
  <c r="N164" i="13"/>
  <c r="BF164" i="13" s="1"/>
  <c r="BI163" i="13"/>
  <c r="BH163" i="13"/>
  <c r="BG163" i="13"/>
  <c r="BE163" i="13"/>
  <c r="AA163" i="13"/>
  <c r="Y163" i="13"/>
  <c r="W163" i="13"/>
  <c r="BK163" i="13"/>
  <c r="N163" i="13"/>
  <c r="BF163" i="13" s="1"/>
  <c r="BI162" i="13"/>
  <c r="BH162" i="13"/>
  <c r="BG162" i="13"/>
  <c r="BE162" i="13"/>
  <c r="AA162" i="13"/>
  <c r="Y162" i="13"/>
  <c r="W162" i="13"/>
  <c r="BK162" i="13"/>
  <c r="N162" i="13"/>
  <c r="BF162" i="13" s="1"/>
  <c r="BI161" i="13"/>
  <c r="BH161" i="13"/>
  <c r="BG161" i="13"/>
  <c r="BE161" i="13"/>
  <c r="AA161" i="13"/>
  <c r="Y161" i="13"/>
  <c r="W161" i="13"/>
  <c r="BK161" i="13"/>
  <c r="N161" i="13"/>
  <c r="BF161" i="13" s="1"/>
  <c r="BI160" i="13"/>
  <c r="BH160" i="13"/>
  <c r="BG160" i="13"/>
  <c r="BE160" i="13"/>
  <c r="AA160" i="13"/>
  <c r="Y160" i="13"/>
  <c r="W160" i="13"/>
  <c r="BK160" i="13"/>
  <c r="N160" i="13"/>
  <c r="BF160" i="13" s="1"/>
  <c r="BI159" i="13"/>
  <c r="BH159" i="13"/>
  <c r="BG159" i="13"/>
  <c r="BE159" i="13"/>
  <c r="AA159" i="13"/>
  <c r="Y159" i="13"/>
  <c r="W159" i="13"/>
  <c r="BK159" i="13"/>
  <c r="N159" i="13"/>
  <c r="BF159" i="13" s="1"/>
  <c r="BI158" i="13"/>
  <c r="BH158" i="13"/>
  <c r="BG158" i="13"/>
  <c r="BE158" i="13"/>
  <c r="AA158" i="13"/>
  <c r="Y158" i="13"/>
  <c r="W158" i="13"/>
  <c r="BK158" i="13"/>
  <c r="N158" i="13"/>
  <c r="BF158" i="13" s="1"/>
  <c r="BI157" i="13"/>
  <c r="BH157" i="13"/>
  <c r="BG157" i="13"/>
  <c r="BE157" i="13"/>
  <c r="AA157" i="13"/>
  <c r="Y157" i="13"/>
  <c r="W157" i="13"/>
  <c r="BK157" i="13"/>
  <c r="N157" i="13"/>
  <c r="BF157" i="13" s="1"/>
  <c r="BI156" i="13"/>
  <c r="BH156" i="13"/>
  <c r="BG156" i="13"/>
  <c r="BE156" i="13"/>
  <c r="AA156" i="13"/>
  <c r="Y156" i="13"/>
  <c r="W156" i="13"/>
  <c r="BK156" i="13"/>
  <c r="N156" i="13"/>
  <c r="BF156" i="13" s="1"/>
  <c r="BI155" i="13"/>
  <c r="BH155" i="13"/>
  <c r="BG155" i="13"/>
  <c r="BE155" i="13"/>
  <c r="AA155" i="13"/>
  <c r="Y155" i="13"/>
  <c r="W155" i="13"/>
  <c r="BK155" i="13"/>
  <c r="N155" i="13"/>
  <c r="BF155" i="13" s="1"/>
  <c r="BI154" i="13"/>
  <c r="BH154" i="13"/>
  <c r="BG154" i="13"/>
  <c r="BE154" i="13"/>
  <c r="AA154" i="13"/>
  <c r="Y154" i="13"/>
  <c r="W154" i="13"/>
  <c r="BK154" i="13"/>
  <c r="N154" i="13"/>
  <c r="BF154" i="13" s="1"/>
  <c r="BI153" i="13"/>
  <c r="BH153" i="13"/>
  <c r="BG153" i="13"/>
  <c r="BE153" i="13"/>
  <c r="AA153" i="13"/>
  <c r="Y153" i="13"/>
  <c r="W153" i="13"/>
  <c r="BK153" i="13"/>
  <c r="N153" i="13"/>
  <c r="BF153" i="13" s="1"/>
  <c r="BI152" i="13"/>
  <c r="BH152" i="13"/>
  <c r="BG152" i="13"/>
  <c r="BE152" i="13"/>
  <c r="AA152" i="13"/>
  <c r="Y152" i="13"/>
  <c r="W152" i="13"/>
  <c r="BK152" i="13"/>
  <c r="N152" i="13"/>
  <c r="BF152" i="13" s="1"/>
  <c r="BI151" i="13"/>
  <c r="BH151" i="13"/>
  <c r="BG151" i="13"/>
  <c r="BE151" i="13"/>
  <c r="AA151" i="13"/>
  <c r="Y151" i="13"/>
  <c r="W151" i="13"/>
  <c r="BK151" i="13"/>
  <c r="N151" i="13"/>
  <c r="BF151" i="13" s="1"/>
  <c r="BI150" i="13"/>
  <c r="BH150" i="13"/>
  <c r="BG150" i="13"/>
  <c r="BE150" i="13"/>
  <c r="AA150" i="13"/>
  <c r="Y150" i="13"/>
  <c r="W150" i="13"/>
  <c r="BK150" i="13"/>
  <c r="N150" i="13"/>
  <c r="BF150" i="13" s="1"/>
  <c r="BI149" i="13"/>
  <c r="BH149" i="13"/>
  <c r="BG149" i="13"/>
  <c r="BE149" i="13"/>
  <c r="AA149" i="13"/>
  <c r="Y149" i="13"/>
  <c r="W149" i="13"/>
  <c r="BK149" i="13"/>
  <c r="N149" i="13"/>
  <c r="BF149" i="13" s="1"/>
  <c r="BI148" i="13"/>
  <c r="BH148" i="13"/>
  <c r="BG148" i="13"/>
  <c r="BE148" i="13"/>
  <c r="AA148" i="13"/>
  <c r="Y148" i="13"/>
  <c r="W148" i="13"/>
  <c r="BK148" i="13"/>
  <c r="N148" i="13"/>
  <c r="BF148" i="13" s="1"/>
  <c r="BI147" i="13"/>
  <c r="BH147" i="13"/>
  <c r="BG147" i="13"/>
  <c r="BE147" i="13"/>
  <c r="AA147" i="13"/>
  <c r="Y147" i="13"/>
  <c r="W147" i="13"/>
  <c r="BK147" i="13"/>
  <c r="N147" i="13"/>
  <c r="BF147" i="13" s="1"/>
  <c r="BI144" i="13"/>
  <c r="BH144" i="13"/>
  <c r="BG144" i="13"/>
  <c r="BE144" i="13"/>
  <c r="AA144" i="13"/>
  <c r="Y144" i="13"/>
  <c r="W144" i="13"/>
  <c r="BK144" i="13"/>
  <c r="N144" i="13"/>
  <c r="BF144" i="13" s="1"/>
  <c r="BI143" i="13"/>
  <c r="BH143" i="13"/>
  <c r="BG143" i="13"/>
  <c r="BE143" i="13"/>
  <c r="AA143" i="13"/>
  <c r="Y143" i="13"/>
  <c r="W143" i="13"/>
  <c r="BK143" i="13"/>
  <c r="BK142" i="13" s="1"/>
  <c r="N142" i="13" s="1"/>
  <c r="N93" i="13" s="1"/>
  <c r="N143" i="13"/>
  <c r="BF143" i="13" s="1"/>
  <c r="BI141" i="13"/>
  <c r="BH141" i="13"/>
  <c r="BG141" i="13"/>
  <c r="BE141" i="13"/>
  <c r="AA141" i="13"/>
  <c r="Y141" i="13"/>
  <c r="W141" i="13"/>
  <c r="BK141" i="13"/>
  <c r="N141" i="13"/>
  <c r="BF141" i="13" s="1"/>
  <c r="BI140" i="13"/>
  <c r="BH140" i="13"/>
  <c r="BG140" i="13"/>
  <c r="BE140" i="13"/>
  <c r="AA140" i="13"/>
  <c r="Y140" i="13"/>
  <c r="W140" i="13"/>
  <c r="BK140" i="13"/>
  <c r="N140" i="13"/>
  <c r="BF140" i="13" s="1"/>
  <c r="BI139" i="13"/>
  <c r="BH139" i="13"/>
  <c r="BG139" i="13"/>
  <c r="BE139" i="13"/>
  <c r="AA139" i="13"/>
  <c r="Y139" i="13"/>
  <c r="W139" i="13"/>
  <c r="BK139" i="13"/>
  <c r="N139" i="13"/>
  <c r="BF139" i="13" s="1"/>
  <c r="BI138" i="13"/>
  <c r="BH138" i="13"/>
  <c r="BG138" i="13"/>
  <c r="BE138" i="13"/>
  <c r="AA138" i="13"/>
  <c r="Y138" i="13"/>
  <c r="W138" i="13"/>
  <c r="BK138" i="13"/>
  <c r="N138" i="13"/>
  <c r="BF138" i="13" s="1"/>
  <c r="BI137" i="13"/>
  <c r="BH137" i="13"/>
  <c r="BG137" i="13"/>
  <c r="BE137" i="13"/>
  <c r="AA137" i="13"/>
  <c r="Y137" i="13"/>
  <c r="W137" i="13"/>
  <c r="BK137" i="13"/>
  <c r="N137" i="13"/>
  <c r="BF137" i="13" s="1"/>
  <c r="BI136" i="13"/>
  <c r="BH136" i="13"/>
  <c r="BG136" i="13"/>
  <c r="BE136" i="13"/>
  <c r="AA136" i="13"/>
  <c r="Y136" i="13"/>
  <c r="W136" i="13"/>
  <c r="BK136" i="13"/>
  <c r="N136" i="13"/>
  <c r="BF136" i="13" s="1"/>
  <c r="BI134" i="13"/>
  <c r="BH134" i="13"/>
  <c r="BG134" i="13"/>
  <c r="BE134" i="13"/>
  <c r="AA134" i="13"/>
  <c r="AA133" i="13" s="1"/>
  <c r="Y134" i="13"/>
  <c r="Y133" i="13" s="1"/>
  <c r="W134" i="13"/>
  <c r="W133" i="13" s="1"/>
  <c r="BK134" i="13"/>
  <c r="BK133" i="13" s="1"/>
  <c r="N133" i="13" s="1"/>
  <c r="N91" i="13" s="1"/>
  <c r="N134" i="13"/>
  <c r="BF134" i="13" s="1"/>
  <c r="BI132" i="13"/>
  <c r="BH132" i="13"/>
  <c r="BG132" i="13"/>
  <c r="BE132" i="13"/>
  <c r="AA132" i="13"/>
  <c r="Y132" i="13"/>
  <c r="W132" i="13"/>
  <c r="BK132" i="13"/>
  <c r="N132" i="13"/>
  <c r="BF132" i="13" s="1"/>
  <c r="BI131" i="13"/>
  <c r="BH131" i="13"/>
  <c r="BG131" i="13"/>
  <c r="BE131" i="13"/>
  <c r="AA131" i="13"/>
  <c r="Y131" i="13"/>
  <c r="W131" i="13"/>
  <c r="BK131" i="13"/>
  <c r="N131" i="13"/>
  <c r="BF131" i="13" s="1"/>
  <c r="BI130" i="13"/>
  <c r="BH130" i="13"/>
  <c r="BG130" i="13"/>
  <c r="BE130" i="13"/>
  <c r="AA130" i="13"/>
  <c r="Y130" i="13"/>
  <c r="W130" i="13"/>
  <c r="BK130" i="13"/>
  <c r="N130" i="13"/>
  <c r="BF130" i="13" s="1"/>
  <c r="BI129" i="13"/>
  <c r="BH129" i="13"/>
  <c r="BG129" i="13"/>
  <c r="BE129" i="13"/>
  <c r="AA129" i="13"/>
  <c r="Y129" i="13"/>
  <c r="W129" i="13"/>
  <c r="BK129" i="13"/>
  <c r="N129" i="13"/>
  <c r="BF129" i="13" s="1"/>
  <c r="BI128" i="13"/>
  <c r="BH128" i="13"/>
  <c r="BG128" i="13"/>
  <c r="BE128" i="13"/>
  <c r="AA128" i="13"/>
  <c r="Y128" i="13"/>
  <c r="W128" i="13"/>
  <c r="BK128" i="13"/>
  <c r="N128" i="13"/>
  <c r="BF128" i="13" s="1"/>
  <c r="BI127" i="13"/>
  <c r="BH127" i="13"/>
  <c r="BG127" i="13"/>
  <c r="BE127" i="13"/>
  <c r="AA127" i="13"/>
  <c r="Y127" i="13"/>
  <c r="W127" i="13"/>
  <c r="BK127" i="13"/>
  <c r="N127" i="13"/>
  <c r="BF127" i="13" s="1"/>
  <c r="BI126" i="13"/>
  <c r="BH126" i="13"/>
  <c r="BG126" i="13"/>
  <c r="BE126" i="13"/>
  <c r="AA126" i="13"/>
  <c r="Y126" i="13"/>
  <c r="W126" i="13"/>
  <c r="BK126" i="13"/>
  <c r="N126" i="13"/>
  <c r="BF126" i="13" s="1"/>
  <c r="M120" i="13"/>
  <c r="M119" i="13"/>
  <c r="F117" i="13"/>
  <c r="F115" i="13"/>
  <c r="BI104" i="13"/>
  <c r="BH104" i="13"/>
  <c r="BG104" i="13"/>
  <c r="BE104" i="13"/>
  <c r="BI103" i="13"/>
  <c r="BH103" i="13"/>
  <c r="BG103" i="13"/>
  <c r="BE103" i="13"/>
  <c r="BI102" i="13"/>
  <c r="BH102" i="13"/>
  <c r="BG102" i="13"/>
  <c r="BE102" i="13"/>
  <c r="BI101" i="13"/>
  <c r="BH101" i="13"/>
  <c r="BG101" i="13"/>
  <c r="BE101" i="13"/>
  <c r="BI100" i="13"/>
  <c r="BH100" i="13"/>
  <c r="BG100" i="13"/>
  <c r="BE100" i="13"/>
  <c r="BI99" i="13"/>
  <c r="BH99" i="13"/>
  <c r="BG99" i="13"/>
  <c r="BE99" i="13"/>
  <c r="M84" i="13"/>
  <c r="M83" i="13"/>
  <c r="F81" i="13"/>
  <c r="F79" i="13"/>
  <c r="O15" i="13"/>
  <c r="E15" i="13"/>
  <c r="F120" i="13" s="1"/>
  <c r="O14" i="13"/>
  <c r="O12" i="13"/>
  <c r="E12" i="13"/>
  <c r="F119" i="13" s="1"/>
  <c r="O11" i="13"/>
  <c r="O9" i="13"/>
  <c r="M117" i="13" s="1"/>
  <c r="F6" i="13"/>
  <c r="AY98" i="1"/>
  <c r="AX98" i="1"/>
  <c r="BI202" i="12"/>
  <c r="BH202" i="12"/>
  <c r="BG202" i="12"/>
  <c r="BE202" i="12"/>
  <c r="AA202" i="12"/>
  <c r="AA201" i="12" s="1"/>
  <c r="AA200" i="12" s="1"/>
  <c r="Y202" i="12"/>
  <c r="Y201" i="12" s="1"/>
  <c r="Y200" i="12" s="1"/>
  <c r="W202" i="12"/>
  <c r="W201" i="12" s="1"/>
  <c r="W200" i="12" s="1"/>
  <c r="BK202" i="12"/>
  <c r="BK201" i="12" s="1"/>
  <c r="N202" i="12"/>
  <c r="BF202" i="12" s="1"/>
  <c r="BI199" i="12"/>
  <c r="BH199" i="12"/>
  <c r="BG199" i="12"/>
  <c r="BE199" i="12"/>
  <c r="AA199" i="12"/>
  <c r="Y199" i="12"/>
  <c r="W199" i="12"/>
  <c r="BK199" i="12"/>
  <c r="N199" i="12"/>
  <c r="BF199" i="12" s="1"/>
  <c r="BI198" i="12"/>
  <c r="BH198" i="12"/>
  <c r="BG198" i="12"/>
  <c r="BE198" i="12"/>
  <c r="AA198" i="12"/>
  <c r="Y198" i="12"/>
  <c r="W198" i="12"/>
  <c r="BK198" i="12"/>
  <c r="N198" i="12"/>
  <c r="BF198" i="12" s="1"/>
  <c r="BI197" i="12"/>
  <c r="BH197" i="12"/>
  <c r="BG197" i="12"/>
  <c r="BE197" i="12"/>
  <c r="AA197" i="12"/>
  <c r="Y197" i="12"/>
  <c r="W197" i="12"/>
  <c r="BK197" i="12"/>
  <c r="N197" i="12"/>
  <c r="BF197" i="12" s="1"/>
  <c r="BI196" i="12"/>
  <c r="BH196" i="12"/>
  <c r="BG196" i="12"/>
  <c r="BE196" i="12"/>
  <c r="AA196" i="12"/>
  <c r="Y196" i="12"/>
  <c r="W196" i="12"/>
  <c r="BK196" i="12"/>
  <c r="N196" i="12"/>
  <c r="BF196" i="12" s="1"/>
  <c r="BI195" i="12"/>
  <c r="BH195" i="12"/>
  <c r="BG195" i="12"/>
  <c r="BE195" i="12"/>
  <c r="AA195" i="12"/>
  <c r="Y195" i="12"/>
  <c r="W195" i="12"/>
  <c r="BK195" i="12"/>
  <c r="N195" i="12"/>
  <c r="BF195" i="12" s="1"/>
  <c r="BI193" i="12"/>
  <c r="BH193" i="12"/>
  <c r="BG193" i="12"/>
  <c r="BE193" i="12"/>
  <c r="AA193" i="12"/>
  <c r="Y193" i="12"/>
  <c r="W193" i="12"/>
  <c r="BK193" i="12"/>
  <c r="N193" i="12"/>
  <c r="BF193" i="12" s="1"/>
  <c r="BI192" i="12"/>
  <c r="BH192" i="12"/>
  <c r="BG192" i="12"/>
  <c r="BE192" i="12"/>
  <c r="AA192" i="12"/>
  <c r="Y192" i="12"/>
  <c r="W192" i="12"/>
  <c r="BK192" i="12"/>
  <c r="N192" i="12"/>
  <c r="BF192" i="12" s="1"/>
  <c r="BI191" i="12"/>
  <c r="BH191" i="12"/>
  <c r="BG191" i="12"/>
  <c r="BE191" i="12"/>
  <c r="AA191" i="12"/>
  <c r="Y191" i="12"/>
  <c r="W191" i="12"/>
  <c r="BK191" i="12"/>
  <c r="N191" i="12"/>
  <c r="BF191" i="12" s="1"/>
  <c r="BI190" i="12"/>
  <c r="BH190" i="12"/>
  <c r="BG190" i="12"/>
  <c r="BE190" i="12"/>
  <c r="AA190" i="12"/>
  <c r="Y190" i="12"/>
  <c r="W190" i="12"/>
  <c r="BK190" i="12"/>
  <c r="N190" i="12"/>
  <c r="BF190" i="12" s="1"/>
  <c r="BI189" i="12"/>
  <c r="BH189" i="12"/>
  <c r="BG189" i="12"/>
  <c r="BE189" i="12"/>
  <c r="AA189" i="12"/>
  <c r="Y189" i="12"/>
  <c r="W189" i="12"/>
  <c r="BK189" i="12"/>
  <c r="N189" i="12"/>
  <c r="BF189" i="12" s="1"/>
  <c r="BI188" i="12"/>
  <c r="BH188" i="12"/>
  <c r="BG188" i="12"/>
  <c r="BE188" i="12"/>
  <c r="AA188" i="12"/>
  <c r="Y188" i="12"/>
  <c r="W188" i="12"/>
  <c r="BK188" i="12"/>
  <c r="N188" i="12"/>
  <c r="BF188" i="12" s="1"/>
  <c r="BI187" i="12"/>
  <c r="BH187" i="12"/>
  <c r="BG187" i="12"/>
  <c r="BE187" i="12"/>
  <c r="AA187" i="12"/>
  <c r="Y187" i="12"/>
  <c r="W187" i="12"/>
  <c r="BK187" i="12"/>
  <c r="N187" i="12"/>
  <c r="BF187" i="12" s="1"/>
  <c r="BI186" i="12"/>
  <c r="BH186" i="12"/>
  <c r="BG186" i="12"/>
  <c r="BE186" i="12"/>
  <c r="AA186" i="12"/>
  <c r="Y186" i="12"/>
  <c r="W186" i="12"/>
  <c r="BK186" i="12"/>
  <c r="N186" i="12"/>
  <c r="BF186" i="12" s="1"/>
  <c r="BI185" i="12"/>
  <c r="BH185" i="12"/>
  <c r="BG185" i="12"/>
  <c r="BE185" i="12"/>
  <c r="AA185" i="12"/>
  <c r="Y185" i="12"/>
  <c r="W185" i="12"/>
  <c r="BK185" i="12"/>
  <c r="N185" i="12"/>
  <c r="BF185" i="12" s="1"/>
  <c r="BI184" i="12"/>
  <c r="BH184" i="12"/>
  <c r="BG184" i="12"/>
  <c r="BE184" i="12"/>
  <c r="AA184" i="12"/>
  <c r="Y184" i="12"/>
  <c r="W184" i="12"/>
  <c r="BK184" i="12"/>
  <c r="N184" i="12"/>
  <c r="BF184" i="12" s="1"/>
  <c r="BI183" i="12"/>
  <c r="BH183" i="12"/>
  <c r="BG183" i="12"/>
  <c r="BE183" i="12"/>
  <c r="AA183" i="12"/>
  <c r="Y183" i="12"/>
  <c r="W183" i="12"/>
  <c r="BK183" i="12"/>
  <c r="N183" i="12"/>
  <c r="BF183" i="12" s="1"/>
  <c r="BI181" i="12"/>
  <c r="BH181" i="12"/>
  <c r="BG181" i="12"/>
  <c r="BE181" i="12"/>
  <c r="AA181" i="12"/>
  <c r="Y181" i="12"/>
  <c r="W181" i="12"/>
  <c r="BK181" i="12"/>
  <c r="N181" i="12"/>
  <c r="BF181" i="12" s="1"/>
  <c r="BI180" i="12"/>
  <c r="BH180" i="12"/>
  <c r="BG180" i="12"/>
  <c r="BE180" i="12"/>
  <c r="AA180" i="12"/>
  <c r="Y180" i="12"/>
  <c r="W180" i="12"/>
  <c r="BK180" i="12"/>
  <c r="N180" i="12"/>
  <c r="BF180" i="12" s="1"/>
  <c r="BI179" i="12"/>
  <c r="BH179" i="12"/>
  <c r="BG179" i="12"/>
  <c r="BE179" i="12"/>
  <c r="AA179" i="12"/>
  <c r="Y179" i="12"/>
  <c r="W179" i="12"/>
  <c r="BK179" i="12"/>
  <c r="N179" i="12"/>
  <c r="BF179" i="12" s="1"/>
  <c r="BI178" i="12"/>
  <c r="BH178" i="12"/>
  <c r="BG178" i="12"/>
  <c r="BE178" i="12"/>
  <c r="AA178" i="12"/>
  <c r="Y178" i="12"/>
  <c r="W178" i="12"/>
  <c r="BK178" i="12"/>
  <c r="N178" i="12"/>
  <c r="BF178" i="12" s="1"/>
  <c r="BI177" i="12"/>
  <c r="BH177" i="12"/>
  <c r="BG177" i="12"/>
  <c r="BE177" i="12"/>
  <c r="AA177" i="12"/>
  <c r="Y177" i="12"/>
  <c r="W177" i="12"/>
  <c r="BK177" i="12"/>
  <c r="N177" i="12"/>
  <c r="BF177" i="12" s="1"/>
  <c r="BI175" i="12"/>
  <c r="BH175" i="12"/>
  <c r="BG175" i="12"/>
  <c r="BE175" i="12"/>
  <c r="AA175" i="12"/>
  <c r="Y175" i="12"/>
  <c r="W175" i="12"/>
  <c r="BK175" i="12"/>
  <c r="N175" i="12"/>
  <c r="BF175" i="12" s="1"/>
  <c r="BI174" i="12"/>
  <c r="BH174" i="12"/>
  <c r="BG174" i="12"/>
  <c r="BE174" i="12"/>
  <c r="AA174" i="12"/>
  <c r="Y174" i="12"/>
  <c r="W174" i="12"/>
  <c r="BK174" i="12"/>
  <c r="N174" i="12"/>
  <c r="BF174" i="12" s="1"/>
  <c r="BI173" i="12"/>
  <c r="BH173" i="12"/>
  <c r="BG173" i="12"/>
  <c r="BE173" i="12"/>
  <c r="AA173" i="12"/>
  <c r="Y173" i="12"/>
  <c r="W173" i="12"/>
  <c r="BK173" i="12"/>
  <c r="N173" i="12"/>
  <c r="BF173" i="12" s="1"/>
  <c r="BI172" i="12"/>
  <c r="BH172" i="12"/>
  <c r="BG172" i="12"/>
  <c r="BE172" i="12"/>
  <c r="AA172" i="12"/>
  <c r="Y172" i="12"/>
  <c r="W172" i="12"/>
  <c r="BK172" i="12"/>
  <c r="N172" i="12"/>
  <c r="BF172" i="12" s="1"/>
  <c r="BI171" i="12"/>
  <c r="BH171" i="12"/>
  <c r="BG171" i="12"/>
  <c r="BE171" i="12"/>
  <c r="AA171" i="12"/>
  <c r="Y171" i="12"/>
  <c r="W171" i="12"/>
  <c r="BK171" i="12"/>
  <c r="N171" i="12"/>
  <c r="BF171" i="12" s="1"/>
  <c r="BI170" i="12"/>
  <c r="BH170" i="12"/>
  <c r="BG170" i="12"/>
  <c r="BE170" i="12"/>
  <c r="AA170" i="12"/>
  <c r="Y170" i="12"/>
  <c r="W170" i="12"/>
  <c r="BK170" i="12"/>
  <c r="N170" i="12"/>
  <c r="BF170" i="12" s="1"/>
  <c r="BI169" i="12"/>
  <c r="BH169" i="12"/>
  <c r="BG169" i="12"/>
  <c r="BE169" i="12"/>
  <c r="AA169" i="12"/>
  <c r="Y169" i="12"/>
  <c r="W169" i="12"/>
  <c r="BK169" i="12"/>
  <c r="N169" i="12"/>
  <c r="BF169" i="12" s="1"/>
  <c r="BI168" i="12"/>
  <c r="BH168" i="12"/>
  <c r="BG168" i="12"/>
  <c r="BE168" i="12"/>
  <c r="AA168" i="12"/>
  <c r="Y168" i="12"/>
  <c r="W168" i="12"/>
  <c r="BK168" i="12"/>
  <c r="N168" i="12"/>
  <c r="BF168" i="12" s="1"/>
  <c r="BI166" i="12"/>
  <c r="BH166" i="12"/>
  <c r="BG166" i="12"/>
  <c r="BE166" i="12"/>
  <c r="AA166" i="12"/>
  <c r="Y166" i="12"/>
  <c r="W166" i="12"/>
  <c r="BK166" i="12"/>
  <c r="N166" i="12"/>
  <c r="BF166" i="12" s="1"/>
  <c r="BI165" i="12"/>
  <c r="BH165" i="12"/>
  <c r="BG165" i="12"/>
  <c r="BE165" i="12"/>
  <c r="AA165" i="12"/>
  <c r="Y165" i="12"/>
  <c r="W165" i="12"/>
  <c r="BK165" i="12"/>
  <c r="N165" i="12"/>
  <c r="BF165" i="12" s="1"/>
  <c r="BI164" i="12"/>
  <c r="BH164" i="12"/>
  <c r="BG164" i="12"/>
  <c r="BE164" i="12"/>
  <c r="AA164" i="12"/>
  <c r="Y164" i="12"/>
  <c r="W164" i="12"/>
  <c r="BK164" i="12"/>
  <c r="N164" i="12"/>
  <c r="BF164" i="12" s="1"/>
  <c r="BI163" i="12"/>
  <c r="BH163" i="12"/>
  <c r="BG163" i="12"/>
  <c r="BE163" i="12"/>
  <c r="AA163" i="12"/>
  <c r="Y163" i="12"/>
  <c r="W163" i="12"/>
  <c r="BK163" i="12"/>
  <c r="N163" i="12"/>
  <c r="BF163" i="12" s="1"/>
  <c r="BI162" i="12"/>
  <c r="BH162" i="12"/>
  <c r="BG162" i="12"/>
  <c r="BE162" i="12"/>
  <c r="AA162" i="12"/>
  <c r="Y162" i="12"/>
  <c r="W162" i="12"/>
  <c r="BK162" i="12"/>
  <c r="N162" i="12"/>
  <c r="BF162" i="12" s="1"/>
  <c r="BI161" i="12"/>
  <c r="BH161" i="12"/>
  <c r="BG161" i="12"/>
  <c r="BE161" i="12"/>
  <c r="AA161" i="12"/>
  <c r="Y161" i="12"/>
  <c r="W161" i="12"/>
  <c r="BK161" i="12"/>
  <c r="N161" i="12"/>
  <c r="BF161" i="12" s="1"/>
  <c r="BI160" i="12"/>
  <c r="BH160" i="12"/>
  <c r="BG160" i="12"/>
  <c r="BE160" i="12"/>
  <c r="AA160" i="12"/>
  <c r="Y160" i="12"/>
  <c r="W160" i="12"/>
  <c r="BK160" i="12"/>
  <c r="N160" i="12"/>
  <c r="BF160" i="12" s="1"/>
  <c r="BI159" i="12"/>
  <c r="BH159" i="12"/>
  <c r="BG159" i="12"/>
  <c r="BE159" i="12"/>
  <c r="AA159" i="12"/>
  <c r="Y159" i="12"/>
  <c r="W159" i="12"/>
  <c r="BK159" i="12"/>
  <c r="N159" i="12"/>
  <c r="BF159" i="12" s="1"/>
  <c r="BI158" i="12"/>
  <c r="BH158" i="12"/>
  <c r="BG158" i="12"/>
  <c r="BE158" i="12"/>
  <c r="AA158" i="12"/>
  <c r="Y158" i="12"/>
  <c r="W158" i="12"/>
  <c r="BK158" i="12"/>
  <c r="N158" i="12"/>
  <c r="BF158" i="12" s="1"/>
  <c r="BI157" i="12"/>
  <c r="BH157" i="12"/>
  <c r="BG157" i="12"/>
  <c r="BE157" i="12"/>
  <c r="AA157" i="12"/>
  <c r="Y157" i="12"/>
  <c r="W157" i="12"/>
  <c r="BK157" i="12"/>
  <c r="N157" i="12"/>
  <c r="BF157" i="12"/>
  <c r="BI156" i="12"/>
  <c r="BH156" i="12"/>
  <c r="BG156" i="12"/>
  <c r="BE156" i="12"/>
  <c r="AA156" i="12"/>
  <c r="Y156" i="12"/>
  <c r="W156" i="12"/>
  <c r="BK156" i="12"/>
  <c r="N156" i="12"/>
  <c r="BF156" i="12" s="1"/>
  <c r="BI155" i="12"/>
  <c r="BH155" i="12"/>
  <c r="BG155" i="12"/>
  <c r="BE155" i="12"/>
  <c r="AA155" i="12"/>
  <c r="Y155" i="12"/>
  <c r="W155" i="12"/>
  <c r="BK155" i="12"/>
  <c r="N155" i="12"/>
  <c r="BF155" i="12"/>
  <c r="BI154" i="12"/>
  <c r="BH154" i="12"/>
  <c r="BG154" i="12"/>
  <c r="BE154" i="12"/>
  <c r="AA154" i="12"/>
  <c r="Y154" i="12"/>
  <c r="W154" i="12"/>
  <c r="BK154" i="12"/>
  <c r="N154" i="12"/>
  <c r="BF154" i="12" s="1"/>
  <c r="BI153" i="12"/>
  <c r="BH153" i="12"/>
  <c r="BG153" i="12"/>
  <c r="BE153" i="12"/>
  <c r="AA153" i="12"/>
  <c r="Y153" i="12"/>
  <c r="W153" i="12"/>
  <c r="BK153" i="12"/>
  <c r="N153" i="12"/>
  <c r="BF153" i="12" s="1"/>
  <c r="BI152" i="12"/>
  <c r="BH152" i="12"/>
  <c r="BG152" i="12"/>
  <c r="BE152" i="12"/>
  <c r="AA152" i="12"/>
  <c r="Y152" i="12"/>
  <c r="W152" i="12"/>
  <c r="BK152" i="12"/>
  <c r="N152" i="12"/>
  <c r="BF152" i="12" s="1"/>
  <c r="BI151" i="12"/>
  <c r="BH151" i="12"/>
  <c r="BG151" i="12"/>
  <c r="BE151" i="12"/>
  <c r="AA151" i="12"/>
  <c r="Y151" i="12"/>
  <c r="W151" i="12"/>
  <c r="BK151" i="12"/>
  <c r="N151" i="12"/>
  <c r="BF151" i="12" s="1"/>
  <c r="BI150" i="12"/>
  <c r="BH150" i="12"/>
  <c r="BG150" i="12"/>
  <c r="BE150" i="12"/>
  <c r="AA150" i="12"/>
  <c r="Y150" i="12"/>
  <c r="W150" i="12"/>
  <c r="BK150" i="12"/>
  <c r="N150" i="12"/>
  <c r="BF150" i="12" s="1"/>
  <c r="BI149" i="12"/>
  <c r="BH149" i="12"/>
  <c r="BG149" i="12"/>
  <c r="BE149" i="12"/>
  <c r="AA149" i="12"/>
  <c r="Y149" i="12"/>
  <c r="W149" i="12"/>
  <c r="BK149" i="12"/>
  <c r="N149" i="12"/>
  <c r="BF149" i="12"/>
  <c r="BI148" i="12"/>
  <c r="BH148" i="12"/>
  <c r="BG148" i="12"/>
  <c r="BE148" i="12"/>
  <c r="AA148" i="12"/>
  <c r="Y148" i="12"/>
  <c r="W148" i="12"/>
  <c r="BK148" i="12"/>
  <c r="N148" i="12"/>
  <c r="BF148" i="12" s="1"/>
  <c r="BI147" i="12"/>
  <c r="BH147" i="12"/>
  <c r="BG147" i="12"/>
  <c r="BE147" i="12"/>
  <c r="AA147" i="12"/>
  <c r="Y147" i="12"/>
  <c r="W147" i="12"/>
  <c r="BK147" i="12"/>
  <c r="N147" i="12"/>
  <c r="BF147" i="12"/>
  <c r="BI146" i="12"/>
  <c r="BH146" i="12"/>
  <c r="BG146" i="12"/>
  <c r="BE146" i="12"/>
  <c r="AA146" i="12"/>
  <c r="Y146" i="12"/>
  <c r="W146" i="12"/>
  <c r="BK146" i="12"/>
  <c r="N146" i="12"/>
  <c r="BF146" i="12" s="1"/>
  <c r="BI145" i="12"/>
  <c r="BH145" i="12"/>
  <c r="BG145" i="12"/>
  <c r="BE145" i="12"/>
  <c r="AA145" i="12"/>
  <c r="Y145" i="12"/>
  <c r="W145" i="12"/>
  <c r="BK145" i="12"/>
  <c r="N145" i="12"/>
  <c r="BF145" i="12" s="1"/>
  <c r="BI144" i="12"/>
  <c r="BH144" i="12"/>
  <c r="BG144" i="12"/>
  <c r="BE144" i="12"/>
  <c r="AA144" i="12"/>
  <c r="Y144" i="12"/>
  <c r="W144" i="12"/>
  <c r="BK144" i="12"/>
  <c r="N144" i="12"/>
  <c r="BF144" i="12" s="1"/>
  <c r="BI143" i="12"/>
  <c r="BH143" i="12"/>
  <c r="BG143" i="12"/>
  <c r="BE143" i="12"/>
  <c r="AA143" i="12"/>
  <c r="Y143" i="12"/>
  <c r="W143" i="12"/>
  <c r="BK143" i="12"/>
  <c r="N143" i="12"/>
  <c r="BF143" i="12" s="1"/>
  <c r="BI142" i="12"/>
  <c r="BH142" i="12"/>
  <c r="BG142" i="12"/>
  <c r="BE142" i="12"/>
  <c r="AA142" i="12"/>
  <c r="Y142" i="12"/>
  <c r="W142" i="12"/>
  <c r="BK142" i="12"/>
  <c r="N142" i="12"/>
  <c r="BF142" i="12" s="1"/>
  <c r="BI141" i="12"/>
  <c r="BH141" i="12"/>
  <c r="BG141" i="12"/>
  <c r="BE141" i="12"/>
  <c r="AA141" i="12"/>
  <c r="Y141" i="12"/>
  <c r="W141" i="12"/>
  <c r="BK141" i="12"/>
  <c r="N141" i="12"/>
  <c r="BF141" i="12"/>
  <c r="BI140" i="12"/>
  <c r="BH140" i="12"/>
  <c r="BG140" i="12"/>
  <c r="BE140" i="12"/>
  <c r="AA140" i="12"/>
  <c r="Y140" i="12"/>
  <c r="W140" i="12"/>
  <c r="BK140" i="12"/>
  <c r="N140" i="12"/>
  <c r="BF140" i="12" s="1"/>
  <c r="BI139" i="12"/>
  <c r="BH139" i="12"/>
  <c r="BG139" i="12"/>
  <c r="BE139" i="12"/>
  <c r="AA139" i="12"/>
  <c r="Y139" i="12"/>
  <c r="W139" i="12"/>
  <c r="BK139" i="12"/>
  <c r="N139" i="12"/>
  <c r="BF139" i="12"/>
  <c r="BI138" i="12"/>
  <c r="BH138" i="12"/>
  <c r="BG138" i="12"/>
  <c r="BE138" i="12"/>
  <c r="AA138" i="12"/>
  <c r="Y138" i="12"/>
  <c r="W138" i="12"/>
  <c r="BK138" i="12"/>
  <c r="N138" i="12"/>
  <c r="BF138" i="12" s="1"/>
  <c r="BI137" i="12"/>
  <c r="BH137" i="12"/>
  <c r="BG137" i="12"/>
  <c r="BE137" i="12"/>
  <c r="AA137" i="12"/>
  <c r="Y137" i="12"/>
  <c r="W137" i="12"/>
  <c r="BK137" i="12"/>
  <c r="N137" i="12"/>
  <c r="BF137" i="12" s="1"/>
  <c r="BI136" i="12"/>
  <c r="BH136" i="12"/>
  <c r="BG136" i="12"/>
  <c r="BE136" i="12"/>
  <c r="AA136" i="12"/>
  <c r="Y136" i="12"/>
  <c r="W136" i="12"/>
  <c r="BK136" i="12"/>
  <c r="N136" i="12"/>
  <c r="BF136" i="12" s="1"/>
  <c r="BI135" i="12"/>
  <c r="BH135" i="12"/>
  <c r="BG135" i="12"/>
  <c r="BE135" i="12"/>
  <c r="AA135" i="12"/>
  <c r="Y135" i="12"/>
  <c r="W135" i="12"/>
  <c r="BK135" i="12"/>
  <c r="N135" i="12"/>
  <c r="BF135" i="12" s="1"/>
  <c r="BI132" i="12"/>
  <c r="BH132" i="12"/>
  <c r="BG132" i="12"/>
  <c r="BE132" i="12"/>
  <c r="AA132" i="12"/>
  <c r="AA131" i="12" s="1"/>
  <c r="Y132" i="12"/>
  <c r="Y131" i="12" s="1"/>
  <c r="W132" i="12"/>
  <c r="W131" i="12" s="1"/>
  <c r="BK132" i="12"/>
  <c r="BK131" i="12" s="1"/>
  <c r="N131" i="12" s="1"/>
  <c r="N91" i="12" s="1"/>
  <c r="N132" i="12"/>
  <c r="BF132" i="12" s="1"/>
  <c r="BI130" i="12"/>
  <c r="BH130" i="12"/>
  <c r="BG130" i="12"/>
  <c r="BE130" i="12"/>
  <c r="AA130" i="12"/>
  <c r="Y130" i="12"/>
  <c r="W130" i="12"/>
  <c r="BK130" i="12"/>
  <c r="N130" i="12"/>
  <c r="BF130" i="12" s="1"/>
  <c r="BI129" i="12"/>
  <c r="BH129" i="12"/>
  <c r="BG129" i="12"/>
  <c r="BE129" i="12"/>
  <c r="AA129" i="12"/>
  <c r="Y129" i="12"/>
  <c r="W129" i="12"/>
  <c r="W128" i="12" s="1"/>
  <c r="BK129" i="12"/>
  <c r="BK128" i="12" s="1"/>
  <c r="N129" i="12"/>
  <c r="BF129" i="12" s="1"/>
  <c r="F120" i="12"/>
  <c r="F118" i="12"/>
  <c r="BI107" i="12"/>
  <c r="BH107" i="12"/>
  <c r="BG107" i="12"/>
  <c r="BE107" i="12"/>
  <c r="BI106" i="12"/>
  <c r="BH106" i="12"/>
  <c r="BG106" i="12"/>
  <c r="BE106" i="12"/>
  <c r="BI105" i="12"/>
  <c r="BH105" i="12"/>
  <c r="BG105" i="12"/>
  <c r="BE105" i="12"/>
  <c r="BI104" i="12"/>
  <c r="BH104" i="12"/>
  <c r="BG104" i="12"/>
  <c r="BE104" i="12"/>
  <c r="BI103" i="12"/>
  <c r="BH103" i="12"/>
  <c r="BG103" i="12"/>
  <c r="BE103" i="12"/>
  <c r="BI102" i="12"/>
  <c r="BH102" i="12"/>
  <c r="BG102" i="12"/>
  <c r="BE102" i="12"/>
  <c r="F81" i="12"/>
  <c r="F79" i="12"/>
  <c r="O21" i="12"/>
  <c r="E21" i="12"/>
  <c r="M123" i="12" s="1"/>
  <c r="O20" i="12"/>
  <c r="O18" i="12"/>
  <c r="E18" i="12"/>
  <c r="M122" i="12" s="1"/>
  <c r="O17" i="12"/>
  <c r="O15" i="12"/>
  <c r="E15" i="12"/>
  <c r="F123" i="12" s="1"/>
  <c r="O14" i="12"/>
  <c r="O12" i="12"/>
  <c r="E12" i="12"/>
  <c r="F122" i="12" s="1"/>
  <c r="O11" i="12"/>
  <c r="O9" i="12"/>
  <c r="M120" i="12" s="1"/>
  <c r="F6" i="12"/>
  <c r="AY97" i="1"/>
  <c r="AX97" i="1"/>
  <c r="BI204" i="11"/>
  <c r="BH204" i="11"/>
  <c r="BG204" i="11"/>
  <c r="BE204" i="11"/>
  <c r="AA204" i="11"/>
  <c r="AA203" i="11" s="1"/>
  <c r="AA202" i="11" s="1"/>
  <c r="Y204" i="11"/>
  <c r="Y203" i="11" s="1"/>
  <c r="Y202" i="11" s="1"/>
  <c r="W204" i="11"/>
  <c r="W203" i="11" s="1"/>
  <c r="W202" i="11" s="1"/>
  <c r="BK204" i="11"/>
  <c r="BK203" i="11" s="1"/>
  <c r="N204" i="11"/>
  <c r="BF204" i="11" s="1"/>
  <c r="BI201" i="11"/>
  <c r="BH201" i="11"/>
  <c r="BG201" i="11"/>
  <c r="BE201" i="11"/>
  <c r="AA201" i="11"/>
  <c r="Y201" i="11"/>
  <c r="W201" i="11"/>
  <c r="BK201" i="11"/>
  <c r="N201" i="11"/>
  <c r="BF201" i="11" s="1"/>
  <c r="BI200" i="11"/>
  <c r="BH200" i="11"/>
  <c r="BG200" i="11"/>
  <c r="BE200" i="11"/>
  <c r="AA200" i="11"/>
  <c r="Y200" i="11"/>
  <c r="W200" i="11"/>
  <c r="BK200" i="11"/>
  <c r="N200" i="11"/>
  <c r="BF200" i="11"/>
  <c r="BI199" i="11"/>
  <c r="BH199" i="11"/>
  <c r="BG199" i="11"/>
  <c r="BE199" i="11"/>
  <c r="AA199" i="11"/>
  <c r="Y199" i="11"/>
  <c r="W199" i="11"/>
  <c r="BK199" i="11"/>
  <c r="N199" i="11"/>
  <c r="BF199" i="11" s="1"/>
  <c r="BI198" i="11"/>
  <c r="BH198" i="11"/>
  <c r="BG198" i="11"/>
  <c r="BE198" i="11"/>
  <c r="AA198" i="11"/>
  <c r="Y198" i="11"/>
  <c r="W198" i="11"/>
  <c r="BK198" i="11"/>
  <c r="N198" i="11"/>
  <c r="BF198" i="11"/>
  <c r="BI197" i="11"/>
  <c r="BH197" i="11"/>
  <c r="BG197" i="11"/>
  <c r="BE197" i="11"/>
  <c r="AA197" i="11"/>
  <c r="AA196" i="11" s="1"/>
  <c r="Y197" i="11"/>
  <c r="Y196" i="11" s="1"/>
  <c r="W197" i="11"/>
  <c r="BK197" i="11"/>
  <c r="N197" i="11"/>
  <c r="BF197" i="11" s="1"/>
  <c r="BI195" i="11"/>
  <c r="BH195" i="11"/>
  <c r="BG195" i="11"/>
  <c r="BE195" i="11"/>
  <c r="AA195" i="11"/>
  <c r="Y195" i="11"/>
  <c r="W195" i="11"/>
  <c r="BK195" i="11"/>
  <c r="N195" i="11"/>
  <c r="BF195" i="11" s="1"/>
  <c r="BI194" i="11"/>
  <c r="BH194" i="11"/>
  <c r="BG194" i="11"/>
  <c r="BE194" i="11"/>
  <c r="AA194" i="11"/>
  <c r="AA193" i="11" s="1"/>
  <c r="AA192" i="11" s="1"/>
  <c r="Y194" i="11"/>
  <c r="W194" i="11"/>
  <c r="W193" i="11" s="1"/>
  <c r="W192" i="11" s="1"/>
  <c r="BK194" i="11"/>
  <c r="BK193" i="11" s="1"/>
  <c r="N194" i="11"/>
  <c r="BF194" i="11" s="1"/>
  <c r="BI191" i="11"/>
  <c r="BH191" i="11"/>
  <c r="BG191" i="11"/>
  <c r="BE191" i="11"/>
  <c r="AA191" i="11"/>
  <c r="Y191" i="11"/>
  <c r="W191" i="11"/>
  <c r="BK191" i="11"/>
  <c r="N191" i="11"/>
  <c r="BF191" i="11" s="1"/>
  <c r="BI190" i="11"/>
  <c r="BH190" i="11"/>
  <c r="BG190" i="11"/>
  <c r="BE190" i="11"/>
  <c r="AA190" i="11"/>
  <c r="Y190" i="11"/>
  <c r="Y189" i="11" s="1"/>
  <c r="W190" i="11"/>
  <c r="BK190" i="11"/>
  <c r="N190" i="11"/>
  <c r="BF190" i="11" s="1"/>
  <c r="BI188" i="11"/>
  <c r="BH188" i="11"/>
  <c r="BG188" i="11"/>
  <c r="BE188" i="11"/>
  <c r="AA188" i="11"/>
  <c r="AA185" i="11" s="1"/>
  <c r="Y188" i="11"/>
  <c r="W188" i="11"/>
  <c r="BK188" i="11"/>
  <c r="N188" i="11"/>
  <c r="BF188" i="11" s="1"/>
  <c r="BI187" i="11"/>
  <c r="BH187" i="11"/>
  <c r="BG187" i="11"/>
  <c r="BE187" i="11"/>
  <c r="AA187" i="11"/>
  <c r="Y187" i="11"/>
  <c r="W187" i="11"/>
  <c r="BK187" i="11"/>
  <c r="N187" i="11"/>
  <c r="BF187" i="11" s="1"/>
  <c r="BI186" i="11"/>
  <c r="BH186" i="11"/>
  <c r="BG186" i="11"/>
  <c r="BE186" i="11"/>
  <c r="AA186" i="11"/>
  <c r="Y186" i="11"/>
  <c r="W186" i="11"/>
  <c r="W185" i="11" s="1"/>
  <c r="BK186" i="11"/>
  <c r="N186" i="11"/>
  <c r="BF186" i="11" s="1"/>
  <c r="BI184" i="11"/>
  <c r="BH184" i="11"/>
  <c r="BG184" i="11"/>
  <c r="BE184" i="11"/>
  <c r="AA184" i="11"/>
  <c r="Y184" i="11"/>
  <c r="W184" i="11"/>
  <c r="BK184" i="11"/>
  <c r="N184" i="11"/>
  <c r="BF184" i="11" s="1"/>
  <c r="BI183" i="11"/>
  <c r="BH183" i="11"/>
  <c r="BG183" i="11"/>
  <c r="BE183" i="11"/>
  <c r="AA183" i="11"/>
  <c r="Y183" i="11"/>
  <c r="W183" i="11"/>
  <c r="BK183" i="11"/>
  <c r="N183" i="11"/>
  <c r="BF183" i="11" s="1"/>
  <c r="BI182" i="11"/>
  <c r="BH182" i="11"/>
  <c r="BG182" i="11"/>
  <c r="BE182" i="11"/>
  <c r="AA182" i="11"/>
  <c r="Y182" i="11"/>
  <c r="W182" i="11"/>
  <c r="BK182" i="11"/>
  <c r="N182" i="11"/>
  <c r="BF182" i="11" s="1"/>
  <c r="BI181" i="11"/>
  <c r="BH181" i="11"/>
  <c r="BG181" i="11"/>
  <c r="BE181" i="11"/>
  <c r="AA181" i="11"/>
  <c r="Y181" i="11"/>
  <c r="W181" i="11"/>
  <c r="BK181" i="11"/>
  <c r="N181" i="11"/>
  <c r="BF181" i="11" s="1"/>
  <c r="BI180" i="11"/>
  <c r="BH180" i="11"/>
  <c r="BG180" i="11"/>
  <c r="BE180" i="11"/>
  <c r="AA180" i="11"/>
  <c r="Y180" i="11"/>
  <c r="W180" i="11"/>
  <c r="BK180" i="11"/>
  <c r="N180" i="11"/>
  <c r="BF180" i="11" s="1"/>
  <c r="BI178" i="11"/>
  <c r="BH178" i="11"/>
  <c r="BG178" i="11"/>
  <c r="BE178" i="11"/>
  <c r="AA178" i="11"/>
  <c r="Y178" i="11"/>
  <c r="W178" i="11"/>
  <c r="BK178" i="11"/>
  <c r="N178" i="11"/>
  <c r="BF178" i="11" s="1"/>
  <c r="BI177" i="11"/>
  <c r="BH177" i="11"/>
  <c r="BG177" i="11"/>
  <c r="BE177" i="11"/>
  <c r="AA177" i="11"/>
  <c r="Y177" i="11"/>
  <c r="W177" i="11"/>
  <c r="BK177" i="11"/>
  <c r="N177" i="11"/>
  <c r="BF177" i="11" s="1"/>
  <c r="BI176" i="11"/>
  <c r="BH176" i="11"/>
  <c r="BG176" i="11"/>
  <c r="BE176" i="11"/>
  <c r="AA176" i="11"/>
  <c r="Y176" i="11"/>
  <c r="W176" i="11"/>
  <c r="W175" i="11" s="1"/>
  <c r="BK176" i="11"/>
  <c r="N176" i="11"/>
  <c r="BF176" i="11" s="1"/>
  <c r="BI174" i="11"/>
  <c r="BH174" i="11"/>
  <c r="BG174" i="11"/>
  <c r="BE174" i="11"/>
  <c r="AA174" i="11"/>
  <c r="Y174" i="11"/>
  <c r="W174" i="11"/>
  <c r="BK174" i="11"/>
  <c r="N174" i="11"/>
  <c r="BF174" i="11" s="1"/>
  <c r="BI173" i="11"/>
  <c r="BH173" i="11"/>
  <c r="BG173" i="11"/>
  <c r="BE173" i="11"/>
  <c r="AA173" i="11"/>
  <c r="Y173" i="11"/>
  <c r="W173" i="11"/>
  <c r="BK173" i="11"/>
  <c r="N173" i="11"/>
  <c r="BF173" i="11" s="1"/>
  <c r="BI172" i="11"/>
  <c r="BH172" i="11"/>
  <c r="BG172" i="11"/>
  <c r="BE172" i="11"/>
  <c r="AA172" i="11"/>
  <c r="Y172" i="11"/>
  <c r="W172" i="11"/>
  <c r="BK172" i="11"/>
  <c r="N172" i="11"/>
  <c r="BF172" i="11" s="1"/>
  <c r="BI169" i="11"/>
  <c r="BH169" i="11"/>
  <c r="BG169" i="11"/>
  <c r="BE169" i="11"/>
  <c r="AA169" i="11"/>
  <c r="AA168" i="11" s="1"/>
  <c r="Y169" i="11"/>
  <c r="Y168" i="11" s="1"/>
  <c r="W169" i="11"/>
  <c r="W168" i="11" s="1"/>
  <c r="BK169" i="11"/>
  <c r="BK168" i="11" s="1"/>
  <c r="N168" i="11" s="1"/>
  <c r="N92" i="11" s="1"/>
  <c r="N169" i="11"/>
  <c r="BF169" i="11" s="1"/>
  <c r="BI167" i="11"/>
  <c r="BH167" i="11"/>
  <c r="BG167" i="11"/>
  <c r="BE167" i="11"/>
  <c r="AA167" i="11"/>
  <c r="Y167" i="11"/>
  <c r="W167" i="11"/>
  <c r="BK167" i="11"/>
  <c r="N167" i="11"/>
  <c r="BF167" i="11"/>
  <c r="BI166" i="11"/>
  <c r="BH166" i="11"/>
  <c r="BG166" i="11"/>
  <c r="BE166" i="11"/>
  <c r="AA166" i="11"/>
  <c r="Y166" i="11"/>
  <c r="W166" i="11"/>
  <c r="BK166" i="11"/>
  <c r="N166" i="11"/>
  <c r="BF166" i="11" s="1"/>
  <c r="BI165" i="11"/>
  <c r="BH165" i="11"/>
  <c r="BG165" i="11"/>
  <c r="BE165" i="11"/>
  <c r="AA165" i="11"/>
  <c r="Y165" i="11"/>
  <c r="W165" i="11"/>
  <c r="BK165" i="11"/>
  <c r="N165" i="11"/>
  <c r="BF165" i="11"/>
  <c r="BI164" i="11"/>
  <c r="BH164" i="11"/>
  <c r="BG164" i="11"/>
  <c r="BE164" i="11"/>
  <c r="AA164" i="11"/>
  <c r="Y164" i="11"/>
  <c r="W164" i="11"/>
  <c r="BK164" i="11"/>
  <c r="N164" i="11"/>
  <c r="BF164" i="11" s="1"/>
  <c r="BI163" i="11"/>
  <c r="BH163" i="11"/>
  <c r="BG163" i="11"/>
  <c r="BE163" i="11"/>
  <c r="AA163" i="11"/>
  <c r="Y163" i="11"/>
  <c r="W163" i="11"/>
  <c r="BK163" i="11"/>
  <c r="N163" i="11"/>
  <c r="BF163" i="11" s="1"/>
  <c r="BI162" i="11"/>
  <c r="BH162" i="11"/>
  <c r="BG162" i="11"/>
  <c r="BE162" i="11"/>
  <c r="AA162" i="11"/>
  <c r="Y162" i="11"/>
  <c r="W162" i="11"/>
  <c r="BK162" i="11"/>
  <c r="N162" i="11"/>
  <c r="BF162" i="11" s="1"/>
  <c r="BI161" i="11"/>
  <c r="BH161" i="11"/>
  <c r="BG161" i="11"/>
  <c r="BE161" i="11"/>
  <c r="AA161" i="11"/>
  <c r="Y161" i="11"/>
  <c r="W161" i="11"/>
  <c r="BK161" i="11"/>
  <c r="N161" i="11"/>
  <c r="BF161" i="11" s="1"/>
  <c r="BI160" i="11"/>
  <c r="BH160" i="11"/>
  <c r="BG160" i="11"/>
  <c r="BE160" i="11"/>
  <c r="AA160" i="11"/>
  <c r="Y160" i="11"/>
  <c r="W160" i="11"/>
  <c r="BK160" i="11"/>
  <c r="N160" i="11"/>
  <c r="BF160" i="11" s="1"/>
  <c r="BI159" i="11"/>
  <c r="BH159" i="11"/>
  <c r="BG159" i="11"/>
  <c r="BE159" i="11"/>
  <c r="AA159" i="11"/>
  <c r="Y159" i="11"/>
  <c r="W159" i="11"/>
  <c r="BK159" i="11"/>
  <c r="N159" i="11"/>
  <c r="BF159" i="11"/>
  <c r="BI158" i="11"/>
  <c r="BH158" i="11"/>
  <c r="BG158" i="11"/>
  <c r="BE158" i="11"/>
  <c r="AA158" i="11"/>
  <c r="Y158" i="11"/>
  <c r="W158" i="11"/>
  <c r="BK158" i="11"/>
  <c r="N158" i="11"/>
  <c r="BF158" i="11" s="1"/>
  <c r="BI157" i="11"/>
  <c r="BH157" i="11"/>
  <c r="BG157" i="11"/>
  <c r="BE157" i="11"/>
  <c r="AA157" i="11"/>
  <c r="Y157" i="11"/>
  <c r="W157" i="11"/>
  <c r="BK157" i="11"/>
  <c r="N157" i="11"/>
  <c r="BF157" i="11"/>
  <c r="BI156" i="11"/>
  <c r="BH156" i="11"/>
  <c r="BG156" i="11"/>
  <c r="BE156" i="11"/>
  <c r="AA156" i="11"/>
  <c r="Y156" i="11"/>
  <c r="W156" i="11"/>
  <c r="BK156" i="11"/>
  <c r="N156" i="11"/>
  <c r="BF156" i="11" s="1"/>
  <c r="BI155" i="11"/>
  <c r="BH155" i="11"/>
  <c r="BG155" i="11"/>
  <c r="BE155" i="11"/>
  <c r="AA155" i="11"/>
  <c r="Y155" i="11"/>
  <c r="W155" i="11"/>
  <c r="BK155" i="11"/>
  <c r="N155" i="11"/>
  <c r="BF155" i="11" s="1"/>
  <c r="BI154" i="11"/>
  <c r="BH154" i="11"/>
  <c r="BG154" i="11"/>
  <c r="BE154" i="11"/>
  <c r="AA154" i="11"/>
  <c r="Y154" i="11"/>
  <c r="W154" i="11"/>
  <c r="BK154" i="11"/>
  <c r="N154" i="11"/>
  <c r="BF154" i="11" s="1"/>
  <c r="BI153" i="11"/>
  <c r="BH153" i="11"/>
  <c r="BG153" i="11"/>
  <c r="BE153" i="11"/>
  <c r="AA153" i="11"/>
  <c r="Y153" i="11"/>
  <c r="W153" i="11"/>
  <c r="BK153" i="11"/>
  <c r="N153" i="11"/>
  <c r="BF153" i="11" s="1"/>
  <c r="BI152" i="11"/>
  <c r="BH152" i="11"/>
  <c r="BG152" i="11"/>
  <c r="BE152" i="11"/>
  <c r="AA152" i="11"/>
  <c r="Y152" i="11"/>
  <c r="W152" i="11"/>
  <c r="BK152" i="11"/>
  <c r="N152" i="11"/>
  <c r="BF152" i="11" s="1"/>
  <c r="BI151" i="11"/>
  <c r="BH151" i="11"/>
  <c r="BG151" i="11"/>
  <c r="BE151" i="11"/>
  <c r="AA151" i="11"/>
  <c r="Y151" i="11"/>
  <c r="W151" i="11"/>
  <c r="BK151" i="11"/>
  <c r="N151" i="11"/>
  <c r="BF151" i="11"/>
  <c r="BI150" i="11"/>
  <c r="BH150" i="11"/>
  <c r="BG150" i="11"/>
  <c r="BE150" i="11"/>
  <c r="AA150" i="11"/>
  <c r="Y150" i="11"/>
  <c r="W150" i="11"/>
  <c r="BK150" i="11"/>
  <c r="N150" i="11"/>
  <c r="BF150" i="11" s="1"/>
  <c r="BI149" i="11"/>
  <c r="BH149" i="11"/>
  <c r="BG149" i="11"/>
  <c r="BE149" i="11"/>
  <c r="AA149" i="11"/>
  <c r="AA148" i="11" s="1"/>
  <c r="Y149" i="11"/>
  <c r="W149" i="11"/>
  <c r="BK149" i="11"/>
  <c r="N149" i="11"/>
  <c r="BF149" i="11" s="1"/>
  <c r="BI147" i="11"/>
  <c r="BH147" i="11"/>
  <c r="BG147" i="11"/>
  <c r="BE147" i="11"/>
  <c r="AA147" i="11"/>
  <c r="Y147" i="11"/>
  <c r="W147" i="11"/>
  <c r="BK147" i="11"/>
  <c r="N147" i="11"/>
  <c r="BF147" i="11" s="1"/>
  <c r="BI146" i="11"/>
  <c r="BH146" i="11"/>
  <c r="BG146" i="11"/>
  <c r="BE146" i="11"/>
  <c r="AA146" i="11"/>
  <c r="Y146" i="11"/>
  <c r="W146" i="11"/>
  <c r="BK146" i="11"/>
  <c r="N146" i="11"/>
  <c r="BF146" i="11" s="1"/>
  <c r="BI145" i="11"/>
  <c r="BH145" i="11"/>
  <c r="BG145" i="11"/>
  <c r="BE145" i="11"/>
  <c r="AA145" i="11"/>
  <c r="Y145" i="11"/>
  <c r="W145" i="11"/>
  <c r="BK145" i="11"/>
  <c r="N145" i="11"/>
  <c r="BF145" i="11" s="1"/>
  <c r="BI144" i="11"/>
  <c r="BH144" i="11"/>
  <c r="BG144" i="11"/>
  <c r="BE144" i="11"/>
  <c r="AA144" i="11"/>
  <c r="Y144" i="11"/>
  <c r="W144" i="11"/>
  <c r="BK144" i="11"/>
  <c r="N144" i="11"/>
  <c r="BF144" i="11" s="1"/>
  <c r="BI143" i="11"/>
  <c r="BH143" i="11"/>
  <c r="BG143" i="11"/>
  <c r="BE143" i="11"/>
  <c r="AA143" i="11"/>
  <c r="Y143" i="11"/>
  <c r="W143" i="11"/>
  <c r="BK143" i="11"/>
  <c r="N143" i="11"/>
  <c r="BF143" i="11" s="1"/>
  <c r="BI142" i="11"/>
  <c r="BH142" i="11"/>
  <c r="BG142" i="11"/>
  <c r="BE142" i="11"/>
  <c r="AA142" i="11"/>
  <c r="Y142" i="11"/>
  <c r="W142" i="11"/>
  <c r="BK142" i="11"/>
  <c r="N142" i="11"/>
  <c r="BF142" i="11" s="1"/>
  <c r="BI141" i="11"/>
  <c r="BH141" i="11"/>
  <c r="BG141" i="11"/>
  <c r="BE141" i="11"/>
  <c r="AA141" i="11"/>
  <c r="Y141" i="11"/>
  <c r="W141" i="11"/>
  <c r="BK141" i="11"/>
  <c r="N141" i="11"/>
  <c r="BF141" i="11" s="1"/>
  <c r="BI140" i="11"/>
  <c r="BH140" i="11"/>
  <c r="BG140" i="11"/>
  <c r="BE140" i="11"/>
  <c r="AA140" i="11"/>
  <c r="Y140" i="11"/>
  <c r="W140" i="11"/>
  <c r="BK140" i="11"/>
  <c r="N140" i="11"/>
  <c r="BF140" i="11" s="1"/>
  <c r="BI139" i="11"/>
  <c r="BH139" i="11"/>
  <c r="BG139" i="11"/>
  <c r="BE139" i="11"/>
  <c r="AA139" i="11"/>
  <c r="Y139" i="11"/>
  <c r="W139" i="11"/>
  <c r="BK139" i="11"/>
  <c r="N139" i="11"/>
  <c r="BF139" i="11" s="1"/>
  <c r="BI138" i="11"/>
  <c r="BH138" i="11"/>
  <c r="BG138" i="11"/>
  <c r="BE138" i="11"/>
  <c r="AA138" i="11"/>
  <c r="Y138" i="11"/>
  <c r="W138" i="11"/>
  <c r="BK138" i="11"/>
  <c r="N138" i="11"/>
  <c r="BF138" i="11" s="1"/>
  <c r="BI137" i="11"/>
  <c r="BH137" i="11"/>
  <c r="BG137" i="11"/>
  <c r="BE137" i="11"/>
  <c r="AA137" i="11"/>
  <c r="Y137" i="11"/>
  <c r="W137" i="11"/>
  <c r="BK137" i="11"/>
  <c r="N137" i="11"/>
  <c r="BF137" i="11" s="1"/>
  <c r="BI136" i="11"/>
  <c r="BH136" i="11"/>
  <c r="BG136" i="11"/>
  <c r="BE136" i="11"/>
  <c r="AA136" i="11"/>
  <c r="Y136" i="11"/>
  <c r="W136" i="11"/>
  <c r="BK136" i="11"/>
  <c r="N136" i="11"/>
  <c r="BF136" i="11" s="1"/>
  <c r="BI135" i="11"/>
  <c r="BH135" i="11"/>
  <c r="BG135" i="11"/>
  <c r="BE135" i="11"/>
  <c r="AA135" i="11"/>
  <c r="Y135" i="11"/>
  <c r="W135" i="11"/>
  <c r="BK135" i="11"/>
  <c r="N135" i="11"/>
  <c r="BF135" i="11" s="1"/>
  <c r="BI134" i="11"/>
  <c r="BH134" i="11"/>
  <c r="BG134" i="11"/>
  <c r="BE134" i="11"/>
  <c r="AA134" i="11"/>
  <c r="Y134" i="11"/>
  <c r="W134" i="11"/>
  <c r="BK134" i="11"/>
  <c r="N134" i="11"/>
  <c r="BF134" i="11" s="1"/>
  <c r="BI133" i="11"/>
  <c r="BH133" i="11"/>
  <c r="BG133" i="11"/>
  <c r="BE133" i="11"/>
  <c r="AA133" i="11"/>
  <c r="Y133" i="11"/>
  <c r="W133" i="11"/>
  <c r="BK133" i="11"/>
  <c r="N133" i="11"/>
  <c r="BF133" i="11" s="1"/>
  <c r="F124" i="11"/>
  <c r="F122" i="11"/>
  <c r="BI111" i="11"/>
  <c r="BH111" i="11"/>
  <c r="BG111" i="11"/>
  <c r="BE111" i="11"/>
  <c r="BI110" i="11"/>
  <c r="BH110" i="11"/>
  <c r="BG110" i="11"/>
  <c r="BE110" i="11"/>
  <c r="BI109" i="11"/>
  <c r="BH109" i="11"/>
  <c r="BG109" i="11"/>
  <c r="BE109" i="11"/>
  <c r="BI108" i="11"/>
  <c r="BH108" i="11"/>
  <c r="BG108" i="11"/>
  <c r="BE108" i="11"/>
  <c r="BI107" i="11"/>
  <c r="BH107" i="11"/>
  <c r="BG107" i="11"/>
  <c r="BE107" i="11"/>
  <c r="BI106" i="11"/>
  <c r="BH106" i="11"/>
  <c r="BG106" i="11"/>
  <c r="BE106" i="11"/>
  <c r="F81" i="11"/>
  <c r="F79" i="11"/>
  <c r="O21" i="11"/>
  <c r="E21" i="11"/>
  <c r="M127" i="11" s="1"/>
  <c r="O20" i="11"/>
  <c r="O18" i="11"/>
  <c r="E18" i="11"/>
  <c r="M126" i="11" s="1"/>
  <c r="O17" i="11"/>
  <c r="O15" i="11"/>
  <c r="E15" i="11"/>
  <c r="F127" i="11" s="1"/>
  <c r="F84" i="11"/>
  <c r="O14" i="11"/>
  <c r="O12" i="11"/>
  <c r="E12" i="11"/>
  <c r="F126" i="11" s="1"/>
  <c r="F83" i="11"/>
  <c r="O11" i="11"/>
  <c r="O9" i="11"/>
  <c r="M124" i="11" s="1"/>
  <c r="F6" i="11"/>
  <c r="AY96" i="1"/>
  <c r="AX96" i="1"/>
  <c r="BI198" i="10"/>
  <c r="BH198" i="10"/>
  <c r="BG198" i="10"/>
  <c r="BE198" i="10"/>
  <c r="AA198" i="10"/>
  <c r="Y198" i="10"/>
  <c r="W198" i="10"/>
  <c r="BK198" i="10"/>
  <c r="N198" i="10"/>
  <c r="BF198" i="10" s="1"/>
  <c r="BI197" i="10"/>
  <c r="BH197" i="10"/>
  <c r="BG197" i="10"/>
  <c r="BE197" i="10"/>
  <c r="AA197" i="10"/>
  <c r="Y197" i="10"/>
  <c r="W197" i="10"/>
  <c r="BK197" i="10"/>
  <c r="N197" i="10"/>
  <c r="BF197" i="10" s="1"/>
  <c r="BI196" i="10"/>
  <c r="BH196" i="10"/>
  <c r="BG196" i="10"/>
  <c r="BE196" i="10"/>
  <c r="AA196" i="10"/>
  <c r="Y196" i="10"/>
  <c r="W196" i="10"/>
  <c r="BK196" i="10"/>
  <c r="N196" i="10"/>
  <c r="BF196" i="10" s="1"/>
  <c r="BI195" i="10"/>
  <c r="BH195" i="10"/>
  <c r="BG195" i="10"/>
  <c r="BE195" i="10"/>
  <c r="AA195" i="10"/>
  <c r="Y195" i="10"/>
  <c r="W195" i="10"/>
  <c r="BK195" i="10"/>
  <c r="N195" i="10"/>
  <c r="BF195" i="10" s="1"/>
  <c r="BI194" i="10"/>
  <c r="BH194" i="10"/>
  <c r="BG194" i="10"/>
  <c r="BE194" i="10"/>
  <c r="AA194" i="10"/>
  <c r="Y194" i="10"/>
  <c r="W194" i="10"/>
  <c r="BK194" i="10"/>
  <c r="N194" i="10"/>
  <c r="BF194" i="10" s="1"/>
  <c r="BI193" i="10"/>
  <c r="BH193" i="10"/>
  <c r="BG193" i="10"/>
  <c r="BE193" i="10"/>
  <c r="AA193" i="10"/>
  <c r="Y193" i="10"/>
  <c r="W193" i="10"/>
  <c r="BK193" i="10"/>
  <c r="N193" i="10"/>
  <c r="BF193" i="10" s="1"/>
  <c r="BI192" i="10"/>
  <c r="BH192" i="10"/>
  <c r="BG192" i="10"/>
  <c r="BE192" i="10"/>
  <c r="AA192" i="10"/>
  <c r="Y192" i="10"/>
  <c r="W192" i="10"/>
  <c r="BK192" i="10"/>
  <c r="N192" i="10"/>
  <c r="BF192" i="10" s="1"/>
  <c r="BI190" i="10"/>
  <c r="BH190" i="10"/>
  <c r="BG190" i="10"/>
  <c r="BE190" i="10"/>
  <c r="AA190" i="10"/>
  <c r="Y190" i="10"/>
  <c r="W190" i="10"/>
  <c r="BK190" i="10"/>
  <c r="N190" i="10"/>
  <c r="BF190" i="10" s="1"/>
  <c r="BI189" i="10"/>
  <c r="BH189" i="10"/>
  <c r="BG189" i="10"/>
  <c r="BE189" i="10"/>
  <c r="AA189" i="10"/>
  <c r="Y189" i="10"/>
  <c r="W189" i="10"/>
  <c r="BK189" i="10"/>
  <c r="N189" i="10"/>
  <c r="BF189" i="10" s="1"/>
  <c r="BI188" i="10"/>
  <c r="BH188" i="10"/>
  <c r="BG188" i="10"/>
  <c r="BE188" i="10"/>
  <c r="AA188" i="10"/>
  <c r="Y188" i="10"/>
  <c r="W188" i="10"/>
  <c r="BK188" i="10"/>
  <c r="N188" i="10"/>
  <c r="BF188" i="10"/>
  <c r="BI187" i="10"/>
  <c r="BH187" i="10"/>
  <c r="BG187" i="10"/>
  <c r="BE187" i="10"/>
  <c r="AA187" i="10"/>
  <c r="Y187" i="10"/>
  <c r="W187" i="10"/>
  <c r="BK187" i="10"/>
  <c r="N187" i="10"/>
  <c r="BF187" i="10" s="1"/>
  <c r="BI186" i="10"/>
  <c r="BH186" i="10"/>
  <c r="BG186" i="10"/>
  <c r="BE186" i="10"/>
  <c r="AA186" i="10"/>
  <c r="Y186" i="10"/>
  <c r="W186" i="10"/>
  <c r="BK186" i="10"/>
  <c r="N186" i="10"/>
  <c r="BF186" i="10"/>
  <c r="BI185" i="10"/>
  <c r="BH185" i="10"/>
  <c r="BG185" i="10"/>
  <c r="BE185" i="10"/>
  <c r="AA185" i="10"/>
  <c r="Y185" i="10"/>
  <c r="W185" i="10"/>
  <c r="BK185" i="10"/>
  <c r="N185" i="10"/>
  <c r="BF185" i="10" s="1"/>
  <c r="BI184" i="10"/>
  <c r="BH184" i="10"/>
  <c r="BG184" i="10"/>
  <c r="BE184" i="10"/>
  <c r="AA184" i="10"/>
  <c r="Y184" i="10"/>
  <c r="W184" i="10"/>
  <c r="BK184" i="10"/>
  <c r="N184" i="10"/>
  <c r="BF184" i="10" s="1"/>
  <c r="BI183" i="10"/>
  <c r="BH183" i="10"/>
  <c r="BG183" i="10"/>
  <c r="BE183" i="10"/>
  <c r="AA183" i="10"/>
  <c r="Y183" i="10"/>
  <c r="W183" i="10"/>
  <c r="BK183" i="10"/>
  <c r="N183" i="10"/>
  <c r="BF183" i="10" s="1"/>
  <c r="BI182" i="10"/>
  <c r="BH182" i="10"/>
  <c r="BG182" i="10"/>
  <c r="BE182" i="10"/>
  <c r="AA182" i="10"/>
  <c r="Y182" i="10"/>
  <c r="W182" i="10"/>
  <c r="BK182" i="10"/>
  <c r="N182" i="10"/>
  <c r="BF182" i="10" s="1"/>
  <c r="BI181" i="10"/>
  <c r="BH181" i="10"/>
  <c r="BG181" i="10"/>
  <c r="BE181" i="10"/>
  <c r="AA181" i="10"/>
  <c r="Y181" i="10"/>
  <c r="W181" i="10"/>
  <c r="BK181" i="10"/>
  <c r="N181" i="10"/>
  <c r="BF181" i="10" s="1"/>
  <c r="BI180" i="10"/>
  <c r="BH180" i="10"/>
  <c r="BG180" i="10"/>
  <c r="BE180" i="10"/>
  <c r="AA180" i="10"/>
  <c r="Y180" i="10"/>
  <c r="W180" i="10"/>
  <c r="BK180" i="10"/>
  <c r="N180" i="10"/>
  <c r="BF180" i="10"/>
  <c r="BI179" i="10"/>
  <c r="BH179" i="10"/>
  <c r="BG179" i="10"/>
  <c r="BE179" i="10"/>
  <c r="AA179" i="10"/>
  <c r="Y179" i="10"/>
  <c r="W179" i="10"/>
  <c r="BK179" i="10"/>
  <c r="N179" i="10"/>
  <c r="BF179" i="10" s="1"/>
  <c r="BI178" i="10"/>
  <c r="BH178" i="10"/>
  <c r="BG178" i="10"/>
  <c r="BE178" i="10"/>
  <c r="AA178" i="10"/>
  <c r="Y178" i="10"/>
  <c r="W178" i="10"/>
  <c r="BK178" i="10"/>
  <c r="N178" i="10"/>
  <c r="BF178" i="10"/>
  <c r="BI177" i="10"/>
  <c r="BH177" i="10"/>
  <c r="BG177" i="10"/>
  <c r="BE177" i="10"/>
  <c r="AA177" i="10"/>
  <c r="Y177" i="10"/>
  <c r="W177" i="10"/>
  <c r="BK177" i="10"/>
  <c r="N177" i="10"/>
  <c r="BF177" i="10" s="1"/>
  <c r="BI176" i="10"/>
  <c r="BH176" i="10"/>
  <c r="BG176" i="10"/>
  <c r="BE176" i="10"/>
  <c r="AA176" i="10"/>
  <c r="Y176" i="10"/>
  <c r="W176" i="10"/>
  <c r="BK176" i="10"/>
  <c r="N176" i="10"/>
  <c r="BF176" i="10" s="1"/>
  <c r="BI175" i="10"/>
  <c r="BH175" i="10"/>
  <c r="BG175" i="10"/>
  <c r="BE175" i="10"/>
  <c r="AA175" i="10"/>
  <c r="Y175" i="10"/>
  <c r="W175" i="10"/>
  <c r="BK175" i="10"/>
  <c r="N175" i="10"/>
  <c r="BF175" i="10"/>
  <c r="BI174" i="10"/>
  <c r="BH174" i="10"/>
  <c r="BG174" i="10"/>
  <c r="BE174" i="10"/>
  <c r="AA174" i="10"/>
  <c r="Y174" i="10"/>
  <c r="W174" i="10"/>
  <c r="BK174" i="10"/>
  <c r="N174" i="10"/>
  <c r="BF174" i="10" s="1"/>
  <c r="BI173" i="10"/>
  <c r="BH173" i="10"/>
  <c r="BG173" i="10"/>
  <c r="BE173" i="10"/>
  <c r="AA173" i="10"/>
  <c r="Y173" i="10"/>
  <c r="W173" i="10"/>
  <c r="BK173" i="10"/>
  <c r="N173" i="10"/>
  <c r="BF173" i="10"/>
  <c r="BI172" i="10"/>
  <c r="BH172" i="10"/>
  <c r="BG172" i="10"/>
  <c r="BE172" i="10"/>
  <c r="AA172" i="10"/>
  <c r="Y172" i="10"/>
  <c r="W172" i="10"/>
  <c r="BK172" i="10"/>
  <c r="N172" i="10"/>
  <c r="BF172" i="10" s="1"/>
  <c r="BI171" i="10"/>
  <c r="BH171" i="10"/>
  <c r="BG171" i="10"/>
  <c r="BE171" i="10"/>
  <c r="AA171" i="10"/>
  <c r="Y171" i="10"/>
  <c r="W171" i="10"/>
  <c r="BK171" i="10"/>
  <c r="N171" i="10"/>
  <c r="BF171" i="10"/>
  <c r="BI170" i="10"/>
  <c r="BH170" i="10"/>
  <c r="BG170" i="10"/>
  <c r="BE170" i="10"/>
  <c r="AA170" i="10"/>
  <c r="Y170" i="10"/>
  <c r="W170" i="10"/>
  <c r="BK170" i="10"/>
  <c r="N170" i="10"/>
  <c r="BF170" i="10" s="1"/>
  <c r="BI169" i="10"/>
  <c r="BH169" i="10"/>
  <c r="BG169" i="10"/>
  <c r="BE169" i="10"/>
  <c r="AA169" i="10"/>
  <c r="Y169" i="10"/>
  <c r="W169" i="10"/>
  <c r="BK169" i="10"/>
  <c r="N169" i="10"/>
  <c r="BF169" i="10"/>
  <c r="BI168" i="10"/>
  <c r="BH168" i="10"/>
  <c r="BG168" i="10"/>
  <c r="BE168" i="10"/>
  <c r="AA168" i="10"/>
  <c r="Y168" i="10"/>
  <c r="W168" i="10"/>
  <c r="BK168" i="10"/>
  <c r="N168" i="10"/>
  <c r="BF168" i="10"/>
  <c r="BI167" i="10"/>
  <c r="BH167" i="10"/>
  <c r="BG167" i="10"/>
  <c r="BE167" i="10"/>
  <c r="AA167" i="10"/>
  <c r="Y167" i="10"/>
  <c r="W167" i="10"/>
  <c r="BK167" i="10"/>
  <c r="N167" i="10"/>
  <c r="BF167" i="10"/>
  <c r="BI166" i="10"/>
  <c r="BH166" i="10"/>
  <c r="BG166" i="10"/>
  <c r="BE166" i="10"/>
  <c r="AA166" i="10"/>
  <c r="Y166" i="10"/>
  <c r="W166" i="10"/>
  <c r="BK166" i="10"/>
  <c r="N166" i="10"/>
  <c r="BF166" i="10" s="1"/>
  <c r="BI165" i="10"/>
  <c r="BH165" i="10"/>
  <c r="BG165" i="10"/>
  <c r="BE165" i="10"/>
  <c r="AA165" i="10"/>
  <c r="Y165" i="10"/>
  <c r="W165" i="10"/>
  <c r="BK165" i="10"/>
  <c r="N165" i="10"/>
  <c r="BF165" i="10"/>
  <c r="BI164" i="10"/>
  <c r="BH164" i="10"/>
  <c r="BG164" i="10"/>
  <c r="BE164" i="10"/>
  <c r="AA164" i="10"/>
  <c r="Y164" i="10"/>
  <c r="W164" i="10"/>
  <c r="BK164" i="10"/>
  <c r="N164" i="10"/>
  <c r="BF164" i="10"/>
  <c r="BI163" i="10"/>
  <c r="BH163" i="10"/>
  <c r="BG163" i="10"/>
  <c r="BE163" i="10"/>
  <c r="AA163" i="10"/>
  <c r="Y163" i="10"/>
  <c r="W163" i="10"/>
  <c r="BK163" i="10"/>
  <c r="N163" i="10"/>
  <c r="BF163" i="10"/>
  <c r="BI162" i="10"/>
  <c r="BH162" i="10"/>
  <c r="BG162" i="10"/>
  <c r="BE162" i="10"/>
  <c r="AA162" i="10"/>
  <c r="Y162" i="10"/>
  <c r="W162" i="10"/>
  <c r="BK162" i="10"/>
  <c r="N162" i="10"/>
  <c r="BF162" i="10" s="1"/>
  <c r="BI161" i="10"/>
  <c r="BH161" i="10"/>
  <c r="BG161" i="10"/>
  <c r="BE161" i="10"/>
  <c r="AA161" i="10"/>
  <c r="Y161" i="10"/>
  <c r="W161" i="10"/>
  <c r="BK161" i="10"/>
  <c r="N161" i="10"/>
  <c r="BF161" i="10"/>
  <c r="BI160" i="10"/>
  <c r="BH160" i="10"/>
  <c r="BG160" i="10"/>
  <c r="BE160" i="10"/>
  <c r="AA160" i="10"/>
  <c r="Y160" i="10"/>
  <c r="W160" i="10"/>
  <c r="BK160" i="10"/>
  <c r="N160" i="10"/>
  <c r="BF160" i="10"/>
  <c r="BI159" i="10"/>
  <c r="BH159" i="10"/>
  <c r="BG159" i="10"/>
  <c r="BE159" i="10"/>
  <c r="AA159" i="10"/>
  <c r="Y159" i="10"/>
  <c r="W159" i="10"/>
  <c r="BK159" i="10"/>
  <c r="N159" i="10"/>
  <c r="BF159" i="10"/>
  <c r="BI158" i="10"/>
  <c r="BH158" i="10"/>
  <c r="BG158" i="10"/>
  <c r="BE158" i="10"/>
  <c r="AA158" i="10"/>
  <c r="Y158" i="10"/>
  <c r="W158" i="10"/>
  <c r="BK158" i="10"/>
  <c r="N158" i="10"/>
  <c r="BF158" i="10" s="1"/>
  <c r="BI157" i="10"/>
  <c r="BH157" i="10"/>
  <c r="BG157" i="10"/>
  <c r="BE157" i="10"/>
  <c r="AA157" i="10"/>
  <c r="Y157" i="10"/>
  <c r="W157" i="10"/>
  <c r="BK157" i="10"/>
  <c r="N157" i="10"/>
  <c r="BF157" i="10"/>
  <c r="BI156" i="10"/>
  <c r="BH156" i="10"/>
  <c r="BG156" i="10"/>
  <c r="BE156" i="10"/>
  <c r="AA156" i="10"/>
  <c r="Y156" i="10"/>
  <c r="W156" i="10"/>
  <c r="BK156" i="10"/>
  <c r="N156" i="10"/>
  <c r="BF156" i="10"/>
  <c r="BI155" i="10"/>
  <c r="BH155" i="10"/>
  <c r="BG155" i="10"/>
  <c r="BE155" i="10"/>
  <c r="AA155" i="10"/>
  <c r="Y155" i="10"/>
  <c r="W155" i="10"/>
  <c r="BK155" i="10"/>
  <c r="N155" i="10"/>
  <c r="BF155" i="10"/>
  <c r="BI154" i="10"/>
  <c r="BH154" i="10"/>
  <c r="BG154" i="10"/>
  <c r="BE154" i="10"/>
  <c r="AA154" i="10"/>
  <c r="Y154" i="10"/>
  <c r="W154" i="10"/>
  <c r="BK154" i="10"/>
  <c r="N154" i="10"/>
  <c r="BF154" i="10" s="1"/>
  <c r="BI153" i="10"/>
  <c r="BH153" i="10"/>
  <c r="BG153" i="10"/>
  <c r="BE153" i="10"/>
  <c r="AA153" i="10"/>
  <c r="Y153" i="10"/>
  <c r="W153" i="10"/>
  <c r="BK153" i="10"/>
  <c r="N153" i="10"/>
  <c r="BF153" i="10"/>
  <c r="BI152" i="10"/>
  <c r="BH152" i="10"/>
  <c r="BG152" i="10"/>
  <c r="BE152" i="10"/>
  <c r="AA152" i="10"/>
  <c r="Y152" i="10"/>
  <c r="W152" i="10"/>
  <c r="BK152" i="10"/>
  <c r="N152" i="10"/>
  <c r="BF152" i="10"/>
  <c r="BI151" i="10"/>
  <c r="BH151" i="10"/>
  <c r="BG151" i="10"/>
  <c r="BE151" i="10"/>
  <c r="AA151" i="10"/>
  <c r="Y151" i="10"/>
  <c r="W151" i="10"/>
  <c r="BK151" i="10"/>
  <c r="N151" i="10"/>
  <c r="BF151" i="10"/>
  <c r="BI150" i="10"/>
  <c r="BH150" i="10"/>
  <c r="BG150" i="10"/>
  <c r="BE150" i="10"/>
  <c r="AA150" i="10"/>
  <c r="Y150" i="10"/>
  <c r="W150" i="10"/>
  <c r="BK150" i="10"/>
  <c r="N150" i="10"/>
  <c r="BF150" i="10" s="1"/>
  <c r="BI149" i="10"/>
  <c r="BH149" i="10"/>
  <c r="BG149" i="10"/>
  <c r="BE149" i="10"/>
  <c r="AA149" i="10"/>
  <c r="Y149" i="10"/>
  <c r="W149" i="10"/>
  <c r="BK149" i="10"/>
  <c r="N149" i="10"/>
  <c r="BF149" i="10"/>
  <c r="BI148" i="10"/>
  <c r="BH148" i="10"/>
  <c r="BG148" i="10"/>
  <c r="BE148" i="10"/>
  <c r="AA148" i="10"/>
  <c r="Y148" i="10"/>
  <c r="W148" i="10"/>
  <c r="BK148" i="10"/>
  <c r="N148" i="10"/>
  <c r="BF148" i="10"/>
  <c r="BI147" i="10"/>
  <c r="BH147" i="10"/>
  <c r="BG147" i="10"/>
  <c r="BE147" i="10"/>
  <c r="AA147" i="10"/>
  <c r="Y147" i="10"/>
  <c r="W147" i="10"/>
  <c r="BK147" i="10"/>
  <c r="N147" i="10"/>
  <c r="BF147" i="10"/>
  <c r="BI146" i="10"/>
  <c r="BH146" i="10"/>
  <c r="BG146" i="10"/>
  <c r="BE146" i="10"/>
  <c r="AA146" i="10"/>
  <c r="Y146" i="10"/>
  <c r="W146" i="10"/>
  <c r="BK146" i="10"/>
  <c r="N146" i="10"/>
  <c r="BF146" i="10" s="1"/>
  <c r="BI145" i="10"/>
  <c r="BH145" i="10"/>
  <c r="BG145" i="10"/>
  <c r="BE145" i="10"/>
  <c r="AA145" i="10"/>
  <c r="Y145" i="10"/>
  <c r="W145" i="10"/>
  <c r="BK145" i="10"/>
  <c r="N145" i="10"/>
  <c r="BF145" i="10"/>
  <c r="BI142" i="10"/>
  <c r="BH142" i="10"/>
  <c r="BG142" i="10"/>
  <c r="BE142" i="10"/>
  <c r="AA142" i="10"/>
  <c r="AA140" i="10" s="1"/>
  <c r="Y142" i="10"/>
  <c r="W142" i="10"/>
  <c r="BK142" i="10"/>
  <c r="N142" i="10"/>
  <c r="BF142" i="10"/>
  <c r="BI141" i="10"/>
  <c r="BH141" i="10"/>
  <c r="BG141" i="10"/>
  <c r="BE141" i="10"/>
  <c r="AA141" i="10"/>
  <c r="Y141" i="10"/>
  <c r="Y140" i="10"/>
  <c r="W141" i="10"/>
  <c r="W140" i="10"/>
  <c r="BK141" i="10"/>
  <c r="N141" i="10"/>
  <c r="BF141" i="10" s="1"/>
  <c r="BI139" i="10"/>
  <c r="BH139" i="10"/>
  <c r="BG139" i="10"/>
  <c r="BE139" i="10"/>
  <c r="AA139" i="10"/>
  <c r="Y139" i="10"/>
  <c r="W139" i="10"/>
  <c r="BK139" i="10"/>
  <c r="N139" i="10"/>
  <c r="BF139" i="10" s="1"/>
  <c r="BI138" i="10"/>
  <c r="BH138" i="10"/>
  <c r="BG138" i="10"/>
  <c r="BE138" i="10"/>
  <c r="AA138" i="10"/>
  <c r="Y138" i="10"/>
  <c r="W138" i="10"/>
  <c r="BK138" i="10"/>
  <c r="N138" i="10"/>
  <c r="BF138" i="10" s="1"/>
  <c r="BI137" i="10"/>
  <c r="BH137" i="10"/>
  <c r="BG137" i="10"/>
  <c r="BE137" i="10"/>
  <c r="AA137" i="10"/>
  <c r="Y137" i="10"/>
  <c r="W137" i="10"/>
  <c r="BK137" i="10"/>
  <c r="N137" i="10"/>
  <c r="BF137" i="10" s="1"/>
  <c r="BI136" i="10"/>
  <c r="BH136" i="10"/>
  <c r="BG136" i="10"/>
  <c r="BE136" i="10"/>
  <c r="AA136" i="10"/>
  <c r="Y136" i="10"/>
  <c r="W136" i="10"/>
  <c r="BK136" i="10"/>
  <c r="N136" i="10"/>
  <c r="BF136" i="10" s="1"/>
  <c r="BI135" i="10"/>
  <c r="BH135" i="10"/>
  <c r="BG135" i="10"/>
  <c r="BE135" i="10"/>
  <c r="AA135" i="10"/>
  <c r="Y135" i="10"/>
  <c r="W135" i="10"/>
  <c r="BK135" i="10"/>
  <c r="N135" i="10"/>
  <c r="BF135" i="10"/>
  <c r="BI134" i="10"/>
  <c r="BH134" i="10"/>
  <c r="BG134" i="10"/>
  <c r="BE134" i="10"/>
  <c r="AA134" i="10"/>
  <c r="Y134" i="10"/>
  <c r="W134" i="10"/>
  <c r="BK134" i="10"/>
  <c r="BK133" i="10" s="1"/>
  <c r="N133" i="10" s="1"/>
  <c r="N92" i="10" s="1"/>
  <c r="N134" i="10"/>
  <c r="BF134" i="10" s="1"/>
  <c r="BI132" i="10"/>
  <c r="BH132" i="10"/>
  <c r="BG132" i="10"/>
  <c r="BE132" i="10"/>
  <c r="AA132" i="10"/>
  <c r="AA131" i="10" s="1"/>
  <c r="Y132" i="10"/>
  <c r="Y131" i="10" s="1"/>
  <c r="W132" i="10"/>
  <c r="W131" i="10" s="1"/>
  <c r="BK132" i="10"/>
  <c r="BK131" i="10" s="1"/>
  <c r="N131" i="10" s="1"/>
  <c r="N91" i="10" s="1"/>
  <c r="N132" i="10"/>
  <c r="BF132" i="10" s="1"/>
  <c r="BI130" i="10"/>
  <c r="BH130" i="10"/>
  <c r="BG130" i="10"/>
  <c r="BE130" i="10"/>
  <c r="AA130" i="10"/>
  <c r="Y130" i="10"/>
  <c r="W130" i="10"/>
  <c r="BK130" i="10"/>
  <c r="N130" i="10"/>
  <c r="BF130" i="10" s="1"/>
  <c r="BI129" i="10"/>
  <c r="BH129" i="10"/>
  <c r="BG129" i="10"/>
  <c r="BE129" i="10"/>
  <c r="AA129" i="10"/>
  <c r="Y129" i="10"/>
  <c r="W129" i="10"/>
  <c r="BK129" i="10"/>
  <c r="N129" i="10"/>
  <c r="BF129" i="10" s="1"/>
  <c r="BI128" i="10"/>
  <c r="BH128" i="10"/>
  <c r="BG128" i="10"/>
  <c r="BE128" i="10"/>
  <c r="AA128" i="10"/>
  <c r="Y128" i="10"/>
  <c r="W128" i="10"/>
  <c r="BK128" i="10"/>
  <c r="N128" i="10"/>
  <c r="BF128" i="10" s="1"/>
  <c r="BI127" i="10"/>
  <c r="BH127" i="10"/>
  <c r="BG127" i="10"/>
  <c r="BE127" i="10"/>
  <c r="AA127" i="10"/>
  <c r="Y127" i="10"/>
  <c r="W127" i="10"/>
  <c r="BK127" i="10"/>
  <c r="N127" i="10"/>
  <c r="BF127" i="10" s="1"/>
  <c r="BI126" i="10"/>
  <c r="BH126" i="10"/>
  <c r="BG126" i="10"/>
  <c r="BE126" i="10"/>
  <c r="AA126" i="10"/>
  <c r="Y126" i="10"/>
  <c r="W126" i="10"/>
  <c r="BK126" i="10"/>
  <c r="N126" i="10"/>
  <c r="BF126" i="10" s="1"/>
  <c r="M120" i="10"/>
  <c r="M119" i="10"/>
  <c r="F117" i="10"/>
  <c r="F115" i="10"/>
  <c r="BI104" i="10"/>
  <c r="BH104" i="10"/>
  <c r="BG104" i="10"/>
  <c r="BE104" i="10"/>
  <c r="BI103" i="10"/>
  <c r="BH103" i="10"/>
  <c r="BG103" i="10"/>
  <c r="BE103" i="10"/>
  <c r="BI102" i="10"/>
  <c r="BH102" i="10"/>
  <c r="BG102" i="10"/>
  <c r="BE102" i="10"/>
  <c r="BI101" i="10"/>
  <c r="BH101" i="10"/>
  <c r="BG101" i="10"/>
  <c r="BE101" i="10"/>
  <c r="BI100" i="10"/>
  <c r="BH100" i="10"/>
  <c r="BG100" i="10"/>
  <c r="BE100" i="10"/>
  <c r="BI99" i="10"/>
  <c r="BH99" i="10"/>
  <c r="BG99" i="10"/>
  <c r="BE99" i="10"/>
  <c r="M84" i="10"/>
  <c r="M83" i="10"/>
  <c r="F81" i="10"/>
  <c r="F79" i="10"/>
  <c r="O15" i="10"/>
  <c r="E15" i="10"/>
  <c r="F120" i="10" s="1"/>
  <c r="F84" i="10"/>
  <c r="O14" i="10"/>
  <c r="O12" i="10"/>
  <c r="E12" i="10"/>
  <c r="O11" i="10"/>
  <c r="O9" i="10"/>
  <c r="M117" i="10" s="1"/>
  <c r="M81" i="10"/>
  <c r="F6" i="10"/>
  <c r="F114" i="10" s="1"/>
  <c r="AY95" i="1"/>
  <c r="AX95" i="1"/>
  <c r="BI212" i="9"/>
  <c r="BH212" i="9"/>
  <c r="BG212" i="9"/>
  <c r="BE212" i="9"/>
  <c r="AA212" i="9"/>
  <c r="AA211" i="9" s="1"/>
  <c r="AA210" i="9" s="1"/>
  <c r="Y212" i="9"/>
  <c r="Y211" i="9" s="1"/>
  <c r="Y210" i="9" s="1"/>
  <c r="W212" i="9"/>
  <c r="W211" i="9" s="1"/>
  <c r="W210" i="9" s="1"/>
  <c r="BK212" i="9"/>
  <c r="BK211" i="9" s="1"/>
  <c r="N212" i="9"/>
  <c r="BF212" i="9" s="1"/>
  <c r="BI209" i="9"/>
  <c r="BH209" i="9"/>
  <c r="BG209" i="9"/>
  <c r="BE209" i="9"/>
  <c r="AA209" i="9"/>
  <c r="Y209" i="9"/>
  <c r="W209" i="9"/>
  <c r="BK209" i="9"/>
  <c r="N209" i="9"/>
  <c r="BF209" i="9" s="1"/>
  <c r="BI208" i="9"/>
  <c r="BH208" i="9"/>
  <c r="BG208" i="9"/>
  <c r="BE208" i="9"/>
  <c r="AA208" i="9"/>
  <c r="Y208" i="9"/>
  <c r="W208" i="9"/>
  <c r="BK208" i="9"/>
  <c r="N208" i="9"/>
  <c r="BF208" i="9" s="1"/>
  <c r="BI207" i="9"/>
  <c r="BH207" i="9"/>
  <c r="BG207" i="9"/>
  <c r="BE207" i="9"/>
  <c r="AA207" i="9"/>
  <c r="Y207" i="9"/>
  <c r="W207" i="9"/>
  <c r="BK207" i="9"/>
  <c r="N207" i="9"/>
  <c r="BF207" i="9"/>
  <c r="BI206" i="9"/>
  <c r="BH206" i="9"/>
  <c r="BG206" i="9"/>
  <c r="BE206" i="9"/>
  <c r="AA206" i="9"/>
  <c r="Y206" i="9"/>
  <c r="W206" i="9"/>
  <c r="BK206" i="9"/>
  <c r="N206" i="9"/>
  <c r="BF206" i="9" s="1"/>
  <c r="BI205" i="9"/>
  <c r="BH205" i="9"/>
  <c r="BG205" i="9"/>
  <c r="BE205" i="9"/>
  <c r="AA205" i="9"/>
  <c r="Y205" i="9"/>
  <c r="W205" i="9"/>
  <c r="BK205" i="9"/>
  <c r="N205" i="9"/>
  <c r="BF205" i="9" s="1"/>
  <c r="BI203" i="9"/>
  <c r="BH203" i="9"/>
  <c r="BG203" i="9"/>
  <c r="BE203" i="9"/>
  <c r="AA203" i="9"/>
  <c r="Y203" i="9"/>
  <c r="W203" i="9"/>
  <c r="BK203" i="9"/>
  <c r="N203" i="9"/>
  <c r="BF203" i="9"/>
  <c r="BI202" i="9"/>
  <c r="BH202" i="9"/>
  <c r="BG202" i="9"/>
  <c r="BE202" i="9"/>
  <c r="AA202" i="9"/>
  <c r="Y202" i="9"/>
  <c r="W202" i="9"/>
  <c r="BK202" i="9"/>
  <c r="N202" i="9"/>
  <c r="BF202" i="9" s="1"/>
  <c r="BI201" i="9"/>
  <c r="BH201" i="9"/>
  <c r="BG201" i="9"/>
  <c r="BE201" i="9"/>
  <c r="AA201" i="9"/>
  <c r="Y201" i="9"/>
  <c r="W201" i="9"/>
  <c r="BK201" i="9"/>
  <c r="N201" i="9"/>
  <c r="BF201" i="9" s="1"/>
  <c r="BI200" i="9"/>
  <c r="BH200" i="9"/>
  <c r="BG200" i="9"/>
  <c r="BE200" i="9"/>
  <c r="AA200" i="9"/>
  <c r="Y200" i="9"/>
  <c r="W200" i="9"/>
  <c r="BK200" i="9"/>
  <c r="N200" i="9"/>
  <c r="BF200" i="9" s="1"/>
  <c r="BI199" i="9"/>
  <c r="BH199" i="9"/>
  <c r="BG199" i="9"/>
  <c r="BE199" i="9"/>
  <c r="AA199" i="9"/>
  <c r="Y199" i="9"/>
  <c r="W199" i="9"/>
  <c r="BK199" i="9"/>
  <c r="N199" i="9"/>
  <c r="BF199" i="9" s="1"/>
  <c r="BI198" i="9"/>
  <c r="BH198" i="9"/>
  <c r="BG198" i="9"/>
  <c r="BE198" i="9"/>
  <c r="AA198" i="9"/>
  <c r="Y198" i="9"/>
  <c r="W198" i="9"/>
  <c r="BK198" i="9"/>
  <c r="N198" i="9"/>
  <c r="BF198" i="9" s="1"/>
  <c r="BI197" i="9"/>
  <c r="BH197" i="9"/>
  <c r="BG197" i="9"/>
  <c r="BE197" i="9"/>
  <c r="AA197" i="9"/>
  <c r="Y197" i="9"/>
  <c r="W197" i="9"/>
  <c r="BK197" i="9"/>
  <c r="N197" i="9"/>
  <c r="BF197" i="9" s="1"/>
  <c r="BI196" i="9"/>
  <c r="BH196" i="9"/>
  <c r="BG196" i="9"/>
  <c r="BE196" i="9"/>
  <c r="AA196" i="9"/>
  <c r="Y196" i="9"/>
  <c r="W196" i="9"/>
  <c r="BK196" i="9"/>
  <c r="N196" i="9"/>
  <c r="BF196" i="9" s="1"/>
  <c r="BI195" i="9"/>
  <c r="BH195" i="9"/>
  <c r="BG195" i="9"/>
  <c r="BE195" i="9"/>
  <c r="AA195" i="9"/>
  <c r="Y195" i="9"/>
  <c r="W195" i="9"/>
  <c r="BK195" i="9"/>
  <c r="N195" i="9"/>
  <c r="BF195" i="9"/>
  <c r="BI194" i="9"/>
  <c r="BH194" i="9"/>
  <c r="BG194" i="9"/>
  <c r="BE194" i="9"/>
  <c r="AA194" i="9"/>
  <c r="Y194" i="9"/>
  <c r="W194" i="9"/>
  <c r="W193" i="9" s="1"/>
  <c r="BK194" i="9"/>
  <c r="N194" i="9"/>
  <c r="BF194" i="9" s="1"/>
  <c r="BI192" i="9"/>
  <c r="BH192" i="9"/>
  <c r="BG192" i="9"/>
  <c r="BE192" i="9"/>
  <c r="AA192" i="9"/>
  <c r="Y192" i="9"/>
  <c r="W192" i="9"/>
  <c r="BK192" i="9"/>
  <c r="N192" i="9"/>
  <c r="BF192" i="9"/>
  <c r="BI191" i="9"/>
  <c r="BH191" i="9"/>
  <c r="BG191" i="9"/>
  <c r="BE191" i="9"/>
  <c r="AA191" i="9"/>
  <c r="Y191" i="9"/>
  <c r="W191" i="9"/>
  <c r="BK191" i="9"/>
  <c r="N191" i="9"/>
  <c r="BF191" i="9" s="1"/>
  <c r="BI190" i="9"/>
  <c r="BH190" i="9"/>
  <c r="BG190" i="9"/>
  <c r="BE190" i="9"/>
  <c r="AA190" i="9"/>
  <c r="Y190" i="9"/>
  <c r="W190" i="9"/>
  <c r="BK190" i="9"/>
  <c r="N190" i="9"/>
  <c r="BF190" i="9"/>
  <c r="BI189" i="9"/>
  <c r="BH189" i="9"/>
  <c r="BG189" i="9"/>
  <c r="BE189" i="9"/>
  <c r="AA189" i="9"/>
  <c r="Y189" i="9"/>
  <c r="W189" i="9"/>
  <c r="BK189" i="9"/>
  <c r="N189" i="9"/>
  <c r="BF189" i="9" s="1"/>
  <c r="BI187" i="9"/>
  <c r="BH187" i="9"/>
  <c r="BG187" i="9"/>
  <c r="BE187" i="9"/>
  <c r="AA187" i="9"/>
  <c r="Y187" i="9"/>
  <c r="W187" i="9"/>
  <c r="BK187" i="9"/>
  <c r="N187" i="9"/>
  <c r="BF187" i="9" s="1"/>
  <c r="BI186" i="9"/>
  <c r="BH186" i="9"/>
  <c r="BG186" i="9"/>
  <c r="BE186" i="9"/>
  <c r="AA186" i="9"/>
  <c r="Y186" i="9"/>
  <c r="W186" i="9"/>
  <c r="BK186" i="9"/>
  <c r="N186" i="9"/>
  <c r="BF186" i="9"/>
  <c r="BI185" i="9"/>
  <c r="BH185" i="9"/>
  <c r="BG185" i="9"/>
  <c r="BE185" i="9"/>
  <c r="AA185" i="9"/>
  <c r="Y185" i="9"/>
  <c r="W185" i="9"/>
  <c r="BK185" i="9"/>
  <c r="N185" i="9"/>
  <c r="BF185" i="9" s="1"/>
  <c r="BI184" i="9"/>
  <c r="BH184" i="9"/>
  <c r="BG184" i="9"/>
  <c r="BE184" i="9"/>
  <c r="AA184" i="9"/>
  <c r="AA183" i="9" s="1"/>
  <c r="Y184" i="9"/>
  <c r="W184" i="9"/>
  <c r="BK184" i="9"/>
  <c r="N184" i="9"/>
  <c r="BF184" i="9" s="1"/>
  <c r="BI182" i="9"/>
  <c r="BH182" i="9"/>
  <c r="BG182" i="9"/>
  <c r="BE182" i="9"/>
  <c r="AA182" i="9"/>
  <c r="Y182" i="9"/>
  <c r="W182" i="9"/>
  <c r="BK182" i="9"/>
  <c r="N182" i="9"/>
  <c r="BF182" i="9" s="1"/>
  <c r="BI181" i="9"/>
  <c r="BH181" i="9"/>
  <c r="BG181" i="9"/>
  <c r="BE181" i="9"/>
  <c r="AA181" i="9"/>
  <c r="Y181" i="9"/>
  <c r="W181" i="9"/>
  <c r="BK181" i="9"/>
  <c r="N181" i="9"/>
  <c r="BF181" i="9" s="1"/>
  <c r="BI180" i="9"/>
  <c r="BH180" i="9"/>
  <c r="BG180" i="9"/>
  <c r="BE180" i="9"/>
  <c r="AA180" i="9"/>
  <c r="Y180" i="9"/>
  <c r="W180" i="9"/>
  <c r="BK180" i="9"/>
  <c r="N180" i="9"/>
  <c r="BF180" i="9" s="1"/>
  <c r="BI179" i="9"/>
  <c r="BH179" i="9"/>
  <c r="BG179" i="9"/>
  <c r="BE179" i="9"/>
  <c r="AA179" i="9"/>
  <c r="Y179" i="9"/>
  <c r="W179" i="9"/>
  <c r="BK179" i="9"/>
  <c r="N179" i="9"/>
  <c r="BF179" i="9" s="1"/>
  <c r="BI178" i="9"/>
  <c r="BH178" i="9"/>
  <c r="BG178" i="9"/>
  <c r="BE178" i="9"/>
  <c r="AA178" i="9"/>
  <c r="Y178" i="9"/>
  <c r="W178" i="9"/>
  <c r="BK178" i="9"/>
  <c r="N178" i="9"/>
  <c r="BF178" i="9" s="1"/>
  <c r="BI177" i="9"/>
  <c r="BH177" i="9"/>
  <c r="BG177" i="9"/>
  <c r="BE177" i="9"/>
  <c r="AA177" i="9"/>
  <c r="Y177" i="9"/>
  <c r="W177" i="9"/>
  <c r="BK177" i="9"/>
  <c r="N177" i="9"/>
  <c r="BF177" i="9"/>
  <c r="BI176" i="9"/>
  <c r="BH176" i="9"/>
  <c r="BG176" i="9"/>
  <c r="BE176" i="9"/>
  <c r="AA176" i="9"/>
  <c r="Y176" i="9"/>
  <c r="W176" i="9"/>
  <c r="BK176" i="9"/>
  <c r="N176" i="9"/>
  <c r="BF176" i="9" s="1"/>
  <c r="BI175" i="9"/>
  <c r="BH175" i="9"/>
  <c r="BG175" i="9"/>
  <c r="BE175" i="9"/>
  <c r="AA175" i="9"/>
  <c r="Y175" i="9"/>
  <c r="W175" i="9"/>
  <c r="BK175" i="9"/>
  <c r="N175" i="9"/>
  <c r="BF175" i="9"/>
  <c r="BI174" i="9"/>
  <c r="BH174" i="9"/>
  <c r="BG174" i="9"/>
  <c r="BE174" i="9"/>
  <c r="AA174" i="9"/>
  <c r="Y174" i="9"/>
  <c r="W174" i="9"/>
  <c r="BK174" i="9"/>
  <c r="N174" i="9"/>
  <c r="BF174" i="9" s="1"/>
  <c r="BI173" i="9"/>
  <c r="BH173" i="9"/>
  <c r="BG173" i="9"/>
  <c r="BE173" i="9"/>
  <c r="AA173" i="9"/>
  <c r="Y173" i="9"/>
  <c r="W173" i="9"/>
  <c r="BK173" i="9"/>
  <c r="N173" i="9"/>
  <c r="BF173" i="9" s="1"/>
  <c r="BI171" i="9"/>
  <c r="BH171" i="9"/>
  <c r="BG171" i="9"/>
  <c r="BE171" i="9"/>
  <c r="AA171" i="9"/>
  <c r="Y171" i="9"/>
  <c r="W171" i="9"/>
  <c r="BK171" i="9"/>
  <c r="N171" i="9"/>
  <c r="BF171" i="9"/>
  <c r="BI170" i="9"/>
  <c r="BH170" i="9"/>
  <c r="BG170" i="9"/>
  <c r="BE170" i="9"/>
  <c r="AA170" i="9"/>
  <c r="Y170" i="9"/>
  <c r="W170" i="9"/>
  <c r="BK170" i="9"/>
  <c r="N170" i="9"/>
  <c r="BF170" i="9" s="1"/>
  <c r="BI169" i="9"/>
  <c r="BH169" i="9"/>
  <c r="BG169" i="9"/>
  <c r="BE169" i="9"/>
  <c r="AA169" i="9"/>
  <c r="Y169" i="9"/>
  <c r="W169" i="9"/>
  <c r="BK169" i="9"/>
  <c r="N169" i="9"/>
  <c r="BF169" i="9" s="1"/>
  <c r="BI168" i="9"/>
  <c r="BH168" i="9"/>
  <c r="BG168" i="9"/>
  <c r="BE168" i="9"/>
  <c r="AA168" i="9"/>
  <c r="Y168" i="9"/>
  <c r="W168" i="9"/>
  <c r="BK168" i="9"/>
  <c r="N168" i="9"/>
  <c r="BF168" i="9" s="1"/>
  <c r="BI167" i="9"/>
  <c r="BH167" i="9"/>
  <c r="BG167" i="9"/>
  <c r="BE167" i="9"/>
  <c r="AA167" i="9"/>
  <c r="Y167" i="9"/>
  <c r="W167" i="9"/>
  <c r="BK167" i="9"/>
  <c r="N167" i="9"/>
  <c r="BF167" i="9" s="1"/>
  <c r="BI166" i="9"/>
  <c r="BH166" i="9"/>
  <c r="BG166" i="9"/>
  <c r="BE166" i="9"/>
  <c r="AA166" i="9"/>
  <c r="Y166" i="9"/>
  <c r="W166" i="9"/>
  <c r="BK166" i="9"/>
  <c r="N166" i="9"/>
  <c r="BF166" i="9" s="1"/>
  <c r="BI165" i="9"/>
  <c r="BH165" i="9"/>
  <c r="BG165" i="9"/>
  <c r="BE165" i="9"/>
  <c r="AA165" i="9"/>
  <c r="Y165" i="9"/>
  <c r="W165" i="9"/>
  <c r="BK165" i="9"/>
  <c r="N165" i="9"/>
  <c r="BF165" i="9"/>
  <c r="BI164" i="9"/>
  <c r="BH164" i="9"/>
  <c r="BG164" i="9"/>
  <c r="BE164" i="9"/>
  <c r="AA164" i="9"/>
  <c r="Y164" i="9"/>
  <c r="W164" i="9"/>
  <c r="BK164" i="9"/>
  <c r="N164" i="9"/>
  <c r="BF164" i="9" s="1"/>
  <c r="BI163" i="9"/>
  <c r="BH163" i="9"/>
  <c r="BG163" i="9"/>
  <c r="BE163" i="9"/>
  <c r="AA163" i="9"/>
  <c r="Y163" i="9"/>
  <c r="W163" i="9"/>
  <c r="BK163" i="9"/>
  <c r="N163" i="9"/>
  <c r="BF163" i="9"/>
  <c r="BI162" i="9"/>
  <c r="BH162" i="9"/>
  <c r="BG162" i="9"/>
  <c r="BE162" i="9"/>
  <c r="AA162" i="9"/>
  <c r="Y162" i="9"/>
  <c r="W162" i="9"/>
  <c r="BK162" i="9"/>
  <c r="N162" i="9"/>
  <c r="BF162" i="9" s="1"/>
  <c r="BI161" i="9"/>
  <c r="BH161" i="9"/>
  <c r="BG161" i="9"/>
  <c r="BE161" i="9"/>
  <c r="AA161" i="9"/>
  <c r="Y161" i="9"/>
  <c r="W161" i="9"/>
  <c r="BK161" i="9"/>
  <c r="N161" i="9"/>
  <c r="BF161" i="9" s="1"/>
  <c r="BI160" i="9"/>
  <c r="BH160" i="9"/>
  <c r="BG160" i="9"/>
  <c r="BE160" i="9"/>
  <c r="AA160" i="9"/>
  <c r="Y160" i="9"/>
  <c r="W160" i="9"/>
  <c r="BK160" i="9"/>
  <c r="N160" i="9"/>
  <c r="BF160" i="9" s="1"/>
  <c r="BI159" i="9"/>
  <c r="BH159" i="9"/>
  <c r="BG159" i="9"/>
  <c r="BE159" i="9"/>
  <c r="AA159" i="9"/>
  <c r="Y159" i="9"/>
  <c r="W159" i="9"/>
  <c r="BK159" i="9"/>
  <c r="N159" i="9"/>
  <c r="BF159" i="9" s="1"/>
  <c r="BI158" i="9"/>
  <c r="BH158" i="9"/>
  <c r="BG158" i="9"/>
  <c r="BE158" i="9"/>
  <c r="AA158" i="9"/>
  <c r="Y158" i="9"/>
  <c r="W158" i="9"/>
  <c r="BK158" i="9"/>
  <c r="N158" i="9"/>
  <c r="BF158" i="9" s="1"/>
  <c r="BI157" i="9"/>
  <c r="BH157" i="9"/>
  <c r="BG157" i="9"/>
  <c r="BE157" i="9"/>
  <c r="AA157" i="9"/>
  <c r="Y157" i="9"/>
  <c r="W157" i="9"/>
  <c r="BK157" i="9"/>
  <c r="N157" i="9"/>
  <c r="BF157" i="9"/>
  <c r="BI156" i="9"/>
  <c r="BH156" i="9"/>
  <c r="BG156" i="9"/>
  <c r="BE156" i="9"/>
  <c r="AA156" i="9"/>
  <c r="Y156" i="9"/>
  <c r="W156" i="9"/>
  <c r="BK156" i="9"/>
  <c r="N156" i="9"/>
  <c r="BF156" i="9" s="1"/>
  <c r="BI155" i="9"/>
  <c r="BH155" i="9"/>
  <c r="BG155" i="9"/>
  <c r="BE155" i="9"/>
  <c r="AA155" i="9"/>
  <c r="Y155" i="9"/>
  <c r="W155" i="9"/>
  <c r="BK155" i="9"/>
  <c r="N155" i="9"/>
  <c r="BF155" i="9"/>
  <c r="BI154" i="9"/>
  <c r="BH154" i="9"/>
  <c r="BG154" i="9"/>
  <c r="BE154" i="9"/>
  <c r="AA154" i="9"/>
  <c r="Y154" i="9"/>
  <c r="W154" i="9"/>
  <c r="BK154" i="9"/>
  <c r="N154" i="9"/>
  <c r="BF154" i="9" s="1"/>
  <c r="BI153" i="9"/>
  <c r="BH153" i="9"/>
  <c r="BG153" i="9"/>
  <c r="BE153" i="9"/>
  <c r="AA153" i="9"/>
  <c r="Y153" i="9"/>
  <c r="W153" i="9"/>
  <c r="BK153" i="9"/>
  <c r="N153" i="9"/>
  <c r="BF153" i="9" s="1"/>
  <c r="BI152" i="9"/>
  <c r="BH152" i="9"/>
  <c r="BG152" i="9"/>
  <c r="BE152" i="9"/>
  <c r="AA152" i="9"/>
  <c r="Y152" i="9"/>
  <c r="W152" i="9"/>
  <c r="BK152" i="9"/>
  <c r="N152" i="9"/>
  <c r="BF152" i="9" s="1"/>
  <c r="BI151" i="9"/>
  <c r="BH151" i="9"/>
  <c r="BG151" i="9"/>
  <c r="BE151" i="9"/>
  <c r="AA151" i="9"/>
  <c r="Y151" i="9"/>
  <c r="W151" i="9"/>
  <c r="BK151" i="9"/>
  <c r="N151" i="9"/>
  <c r="BF151" i="9" s="1"/>
  <c r="BI150" i="9"/>
  <c r="BH150" i="9"/>
  <c r="BG150" i="9"/>
  <c r="BE150" i="9"/>
  <c r="AA150" i="9"/>
  <c r="Y150" i="9"/>
  <c r="W150" i="9"/>
  <c r="BK150" i="9"/>
  <c r="N150" i="9"/>
  <c r="BF150" i="9" s="1"/>
  <c r="BI149" i="9"/>
  <c r="BH149" i="9"/>
  <c r="BG149" i="9"/>
  <c r="BE149" i="9"/>
  <c r="AA149" i="9"/>
  <c r="Y149" i="9"/>
  <c r="W149" i="9"/>
  <c r="BK149" i="9"/>
  <c r="N149" i="9"/>
  <c r="BF149" i="9"/>
  <c r="BI148" i="9"/>
  <c r="BH148" i="9"/>
  <c r="BG148" i="9"/>
  <c r="BE148" i="9"/>
  <c r="AA148" i="9"/>
  <c r="Y148" i="9"/>
  <c r="W148" i="9"/>
  <c r="BK148" i="9"/>
  <c r="N148" i="9"/>
  <c r="BF148" i="9" s="1"/>
  <c r="BI147" i="9"/>
  <c r="BH147" i="9"/>
  <c r="BG147" i="9"/>
  <c r="BE147" i="9"/>
  <c r="AA147" i="9"/>
  <c r="Y147" i="9"/>
  <c r="W147" i="9"/>
  <c r="BK147" i="9"/>
  <c r="N147" i="9"/>
  <c r="BF147" i="9"/>
  <c r="BI146" i="9"/>
  <c r="BH146" i="9"/>
  <c r="BG146" i="9"/>
  <c r="BE146" i="9"/>
  <c r="AA146" i="9"/>
  <c r="AA140" i="9" s="1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N145" i="9"/>
  <c r="BF145" i="9" s="1"/>
  <c r="BI144" i="9"/>
  <c r="BH144" i="9"/>
  <c r="BG144" i="9"/>
  <c r="BE144" i="9"/>
  <c r="AA144" i="9"/>
  <c r="Y144" i="9"/>
  <c r="W144" i="9"/>
  <c r="BK144" i="9"/>
  <c r="N144" i="9"/>
  <c r="BF144" i="9" s="1"/>
  <c r="BI143" i="9"/>
  <c r="BH143" i="9"/>
  <c r="BG143" i="9"/>
  <c r="BE143" i="9"/>
  <c r="AA143" i="9"/>
  <c r="Y143" i="9"/>
  <c r="W143" i="9"/>
  <c r="BK143" i="9"/>
  <c r="N143" i="9"/>
  <c r="BF143" i="9" s="1"/>
  <c r="BI142" i="9"/>
  <c r="BH142" i="9"/>
  <c r="BG142" i="9"/>
  <c r="BE142" i="9"/>
  <c r="AA142" i="9"/>
  <c r="Y142" i="9"/>
  <c r="W142" i="9"/>
  <c r="BK142" i="9"/>
  <c r="N142" i="9"/>
  <c r="BF142" i="9" s="1"/>
  <c r="BI141" i="9"/>
  <c r="BH141" i="9"/>
  <c r="BG141" i="9"/>
  <c r="BE141" i="9"/>
  <c r="AA141" i="9"/>
  <c r="Y141" i="9"/>
  <c r="W141" i="9"/>
  <c r="BK141" i="9"/>
  <c r="N141" i="9"/>
  <c r="BF141" i="9" s="1"/>
  <c r="BI138" i="9"/>
  <c r="BH138" i="9"/>
  <c r="BG138" i="9"/>
  <c r="BE138" i="9"/>
  <c r="AA138" i="9"/>
  <c r="AA137" i="9" s="1"/>
  <c r="Y138" i="9"/>
  <c r="Y137" i="9" s="1"/>
  <c r="W138" i="9"/>
  <c r="W137" i="9" s="1"/>
  <c r="BK138" i="9"/>
  <c r="BK137" i="9" s="1"/>
  <c r="N137" i="9" s="1"/>
  <c r="N92" i="9" s="1"/>
  <c r="N138" i="9"/>
  <c r="BF138" i="9" s="1"/>
  <c r="BI136" i="9"/>
  <c r="BH136" i="9"/>
  <c r="BG136" i="9"/>
  <c r="BE136" i="9"/>
  <c r="AA136" i="9"/>
  <c r="Y136" i="9"/>
  <c r="W136" i="9"/>
  <c r="BK136" i="9"/>
  <c r="N136" i="9"/>
  <c r="BF136" i="9" s="1"/>
  <c r="BI135" i="9"/>
  <c r="BH135" i="9"/>
  <c r="BG135" i="9"/>
  <c r="BE135" i="9"/>
  <c r="AA135" i="9"/>
  <c r="Y135" i="9"/>
  <c r="W135" i="9"/>
  <c r="BK135" i="9"/>
  <c r="BK133" i="9" s="1"/>
  <c r="N133" i="9" s="1"/>
  <c r="N91" i="9" s="1"/>
  <c r="N135" i="9"/>
  <c r="BF135" i="9" s="1"/>
  <c r="BI134" i="9"/>
  <c r="BH134" i="9"/>
  <c r="BG134" i="9"/>
  <c r="BE134" i="9"/>
  <c r="AA134" i="9"/>
  <c r="Y134" i="9"/>
  <c r="W134" i="9"/>
  <c r="W133" i="9" s="1"/>
  <c r="BK134" i="9"/>
  <c r="N134" i="9"/>
  <c r="BF134" i="9" s="1"/>
  <c r="BI132" i="9"/>
  <c r="BH132" i="9"/>
  <c r="BG132" i="9"/>
  <c r="BE132" i="9"/>
  <c r="AA132" i="9"/>
  <c r="Y132" i="9"/>
  <c r="W132" i="9"/>
  <c r="BK132" i="9"/>
  <c r="N132" i="9"/>
  <c r="BF132" i="9" s="1"/>
  <c r="BI131" i="9"/>
  <c r="BH131" i="9"/>
  <c r="BG131" i="9"/>
  <c r="BE131" i="9"/>
  <c r="AA131" i="9"/>
  <c r="AA130" i="9" s="1"/>
  <c r="Y131" i="9"/>
  <c r="W131" i="9"/>
  <c r="W130" i="9" s="1"/>
  <c r="W129" i="9" s="1"/>
  <c r="BK131" i="9"/>
  <c r="N131" i="9"/>
  <c r="BF131" i="9" s="1"/>
  <c r="F122" i="9"/>
  <c r="F120" i="9"/>
  <c r="BI109" i="9"/>
  <c r="BH109" i="9"/>
  <c r="BG109" i="9"/>
  <c r="BE10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F81" i="9"/>
  <c r="F79" i="9"/>
  <c r="O21" i="9"/>
  <c r="E21" i="9"/>
  <c r="M125" i="9" s="1"/>
  <c r="O20" i="9"/>
  <c r="O18" i="9"/>
  <c r="E18" i="9"/>
  <c r="O17" i="9"/>
  <c r="O15" i="9"/>
  <c r="E15" i="9"/>
  <c r="F125" i="9" s="1"/>
  <c r="O14" i="9"/>
  <c r="O12" i="9"/>
  <c r="E12" i="9"/>
  <c r="F124" i="9" s="1"/>
  <c r="O11" i="9"/>
  <c r="O9" i="9"/>
  <c r="M122" i="9" s="1"/>
  <c r="F6" i="9"/>
  <c r="AY94" i="1"/>
  <c r="AX94" i="1"/>
  <c r="BI193" i="8"/>
  <c r="BH193" i="8"/>
  <c r="BG193" i="8"/>
  <c r="BE193" i="8"/>
  <c r="AA193" i="8"/>
  <c r="AA192" i="8" s="1"/>
  <c r="AA191" i="8" s="1"/>
  <c r="Y193" i="8"/>
  <c r="Y192" i="8" s="1"/>
  <c r="Y191" i="8" s="1"/>
  <c r="W193" i="8"/>
  <c r="W192" i="8" s="1"/>
  <c r="W191" i="8" s="1"/>
  <c r="BK193" i="8"/>
  <c r="BK192" i="8" s="1"/>
  <c r="N193" i="8"/>
  <c r="BF193" i="8" s="1"/>
  <c r="BI190" i="8"/>
  <c r="BH190" i="8"/>
  <c r="BG190" i="8"/>
  <c r="BE190" i="8"/>
  <c r="AA190" i="8"/>
  <c r="Y190" i="8"/>
  <c r="W190" i="8"/>
  <c r="BK190" i="8"/>
  <c r="N190" i="8"/>
  <c r="BF190" i="8" s="1"/>
  <c r="BI189" i="8"/>
  <c r="BH189" i="8"/>
  <c r="BG189" i="8"/>
  <c r="BE189" i="8"/>
  <c r="AA189" i="8"/>
  <c r="Y189" i="8"/>
  <c r="W189" i="8"/>
  <c r="BK189" i="8"/>
  <c r="N189" i="8"/>
  <c r="BF189" i="8" s="1"/>
  <c r="BI188" i="8"/>
  <c r="BH188" i="8"/>
  <c r="BG188" i="8"/>
  <c r="BE188" i="8"/>
  <c r="AA188" i="8"/>
  <c r="Y188" i="8"/>
  <c r="W188" i="8"/>
  <c r="BK188" i="8"/>
  <c r="N188" i="8"/>
  <c r="BF188" i="8" s="1"/>
  <c r="BI187" i="8"/>
  <c r="BH187" i="8"/>
  <c r="BG187" i="8"/>
  <c r="BE187" i="8"/>
  <c r="AA187" i="8"/>
  <c r="Y187" i="8"/>
  <c r="W187" i="8"/>
  <c r="BK187" i="8"/>
  <c r="N187" i="8"/>
  <c r="BF187" i="8"/>
  <c r="BI186" i="8"/>
  <c r="BH186" i="8"/>
  <c r="BG186" i="8"/>
  <c r="BE186" i="8"/>
  <c r="AA186" i="8"/>
  <c r="Y186" i="8"/>
  <c r="W186" i="8"/>
  <c r="BK186" i="8"/>
  <c r="N186" i="8"/>
  <c r="BF186" i="8" s="1"/>
  <c r="BI184" i="8"/>
  <c r="BH184" i="8"/>
  <c r="BG184" i="8"/>
  <c r="BE184" i="8"/>
  <c r="AA184" i="8"/>
  <c r="AA183" i="8" s="1"/>
  <c r="AA182" i="8" s="1"/>
  <c r="Y184" i="8"/>
  <c r="Y183" i="8" s="1"/>
  <c r="Y182" i="8" s="1"/>
  <c r="W184" i="8"/>
  <c r="W183" i="8" s="1"/>
  <c r="W182" i="8" s="1"/>
  <c r="BK184" i="8"/>
  <c r="BK183" i="8" s="1"/>
  <c r="N184" i="8"/>
  <c r="BF184" i="8" s="1"/>
  <c r="BI181" i="8"/>
  <c r="BH181" i="8"/>
  <c r="BG181" i="8"/>
  <c r="BE181" i="8"/>
  <c r="AA181" i="8"/>
  <c r="Y181" i="8"/>
  <c r="W181" i="8"/>
  <c r="BK181" i="8"/>
  <c r="N181" i="8"/>
  <c r="BF181" i="8" s="1"/>
  <c r="BI180" i="8"/>
  <c r="BH180" i="8"/>
  <c r="BG180" i="8"/>
  <c r="BE180" i="8"/>
  <c r="AA180" i="8"/>
  <c r="Y180" i="8"/>
  <c r="W180" i="8"/>
  <c r="BK180" i="8"/>
  <c r="N180" i="8"/>
  <c r="BF180" i="8" s="1"/>
  <c r="BI179" i="8"/>
  <c r="BH179" i="8"/>
  <c r="BG179" i="8"/>
  <c r="BE179" i="8"/>
  <c r="AA179" i="8"/>
  <c r="Y179" i="8"/>
  <c r="W179" i="8"/>
  <c r="BK179" i="8"/>
  <c r="N179" i="8"/>
  <c r="BF179" i="8"/>
  <c r="BI178" i="8"/>
  <c r="BH178" i="8"/>
  <c r="BG178" i="8"/>
  <c r="BE178" i="8"/>
  <c r="AA178" i="8"/>
  <c r="Y178" i="8"/>
  <c r="W178" i="8"/>
  <c r="BK178" i="8"/>
  <c r="N178" i="8"/>
  <c r="BF178" i="8" s="1"/>
  <c r="BI177" i="8"/>
  <c r="BH177" i="8"/>
  <c r="BG177" i="8"/>
  <c r="BE177" i="8"/>
  <c r="AA177" i="8"/>
  <c r="Y177" i="8"/>
  <c r="W177" i="8"/>
  <c r="BK177" i="8"/>
  <c r="N177" i="8"/>
  <c r="BF177" i="8" s="1"/>
  <c r="BI175" i="8"/>
  <c r="BH175" i="8"/>
  <c r="BG175" i="8"/>
  <c r="BE175" i="8"/>
  <c r="AA175" i="8"/>
  <c r="AA174" i="8"/>
  <c r="Y175" i="8"/>
  <c r="Y174" i="8" s="1"/>
  <c r="W175" i="8"/>
  <c r="W174" i="8" s="1"/>
  <c r="BK175" i="8"/>
  <c r="BK174" i="8" s="1"/>
  <c r="N174" i="8" s="1"/>
  <c r="N97" i="8" s="1"/>
  <c r="N175" i="8"/>
  <c r="BF175" i="8" s="1"/>
  <c r="BI173" i="8"/>
  <c r="BH173" i="8"/>
  <c r="BG173" i="8"/>
  <c r="BE173" i="8"/>
  <c r="AA173" i="8"/>
  <c r="Y173" i="8"/>
  <c r="W173" i="8"/>
  <c r="BK173" i="8"/>
  <c r="N173" i="8"/>
  <c r="BF173" i="8" s="1"/>
  <c r="BI172" i="8"/>
  <c r="BH172" i="8"/>
  <c r="BG172" i="8"/>
  <c r="BE172" i="8"/>
  <c r="AA172" i="8"/>
  <c r="Y172" i="8"/>
  <c r="W172" i="8"/>
  <c r="BK172" i="8"/>
  <c r="N172" i="8"/>
  <c r="BF172" i="8"/>
  <c r="BI171" i="8"/>
  <c r="BH171" i="8"/>
  <c r="BG171" i="8"/>
  <c r="BE171" i="8"/>
  <c r="AA171" i="8"/>
  <c r="Y171" i="8"/>
  <c r="W171" i="8"/>
  <c r="BK171" i="8"/>
  <c r="N171" i="8"/>
  <c r="BF171" i="8" s="1"/>
  <c r="BI170" i="8"/>
  <c r="BH170" i="8"/>
  <c r="BG170" i="8"/>
  <c r="BE170" i="8"/>
  <c r="AA170" i="8"/>
  <c r="Y170" i="8"/>
  <c r="W170" i="8"/>
  <c r="BK170" i="8"/>
  <c r="N170" i="8"/>
  <c r="BF170" i="8"/>
  <c r="BI169" i="8"/>
  <c r="BH169" i="8"/>
  <c r="BG169" i="8"/>
  <c r="BE169" i="8"/>
  <c r="AA169" i="8"/>
  <c r="AA168" i="8" s="1"/>
  <c r="Y169" i="8"/>
  <c r="W169" i="8"/>
  <c r="BK169" i="8"/>
  <c r="N169" i="8"/>
  <c r="BF169" i="8" s="1"/>
  <c r="BI167" i="8"/>
  <c r="BH167" i="8"/>
  <c r="BG167" i="8"/>
  <c r="BE167" i="8"/>
  <c r="AA167" i="8"/>
  <c r="Y167" i="8"/>
  <c r="W167" i="8"/>
  <c r="BK167" i="8"/>
  <c r="BK164" i="8" s="1"/>
  <c r="N164" i="8" s="1"/>
  <c r="N95" i="8" s="1"/>
  <c r="N167" i="8"/>
  <c r="BF167" i="8" s="1"/>
  <c r="BI166" i="8"/>
  <c r="BH166" i="8"/>
  <c r="BG166" i="8"/>
  <c r="BE166" i="8"/>
  <c r="AA166" i="8"/>
  <c r="Y166" i="8"/>
  <c r="W166" i="8"/>
  <c r="BK166" i="8"/>
  <c r="N166" i="8"/>
  <c r="BF166" i="8"/>
  <c r="BI165" i="8"/>
  <c r="BH165" i="8"/>
  <c r="BG165" i="8"/>
  <c r="BE165" i="8"/>
  <c r="AA165" i="8"/>
  <c r="AA164" i="8" s="1"/>
  <c r="Y165" i="8"/>
  <c r="W165" i="8"/>
  <c r="BK165" i="8"/>
  <c r="N165" i="8"/>
  <c r="BF165" i="8" s="1"/>
  <c r="BI163" i="8"/>
  <c r="BH163" i="8"/>
  <c r="BG163" i="8"/>
  <c r="BE163" i="8"/>
  <c r="AA163" i="8"/>
  <c r="AA162" i="8" s="1"/>
  <c r="Y163" i="8"/>
  <c r="Y162" i="8" s="1"/>
  <c r="W163" i="8"/>
  <c r="W162" i="8" s="1"/>
  <c r="BK163" i="8"/>
  <c r="BK162" i="8" s="1"/>
  <c r="N163" i="8"/>
  <c r="BF163" i="8" s="1"/>
  <c r="BI160" i="8"/>
  <c r="BH160" i="8"/>
  <c r="BG160" i="8"/>
  <c r="BE160" i="8"/>
  <c r="AA160" i="8"/>
  <c r="AA159" i="8"/>
  <c r="Y160" i="8"/>
  <c r="Y159" i="8" s="1"/>
  <c r="W160" i="8"/>
  <c r="W159" i="8" s="1"/>
  <c r="BK160" i="8"/>
  <c r="BK159" i="8" s="1"/>
  <c r="N159" i="8" s="1"/>
  <c r="N92" i="8" s="1"/>
  <c r="N160" i="8"/>
  <c r="BF160" i="8" s="1"/>
  <c r="BI158" i="8"/>
  <c r="BH158" i="8"/>
  <c r="BG158" i="8"/>
  <c r="BE158" i="8"/>
  <c r="AA158" i="8"/>
  <c r="Y158" i="8"/>
  <c r="W158" i="8"/>
  <c r="BK158" i="8"/>
  <c r="N158" i="8"/>
  <c r="BF158" i="8"/>
  <c r="BI157" i="8"/>
  <c r="BH157" i="8"/>
  <c r="BG157" i="8"/>
  <c r="BE157" i="8"/>
  <c r="AA157" i="8"/>
  <c r="Y157" i="8"/>
  <c r="W157" i="8"/>
  <c r="BK157" i="8"/>
  <c r="N157" i="8"/>
  <c r="BF157" i="8" s="1"/>
  <c r="BI156" i="8"/>
  <c r="BH156" i="8"/>
  <c r="BG156" i="8"/>
  <c r="BE156" i="8"/>
  <c r="AA156" i="8"/>
  <c r="Y156" i="8"/>
  <c r="W156" i="8"/>
  <c r="BK156" i="8"/>
  <c r="N156" i="8"/>
  <c r="BF156" i="8" s="1"/>
  <c r="BI155" i="8"/>
  <c r="BH155" i="8"/>
  <c r="BG155" i="8"/>
  <c r="BE155" i="8"/>
  <c r="AA155" i="8"/>
  <c r="Y155" i="8"/>
  <c r="W155" i="8"/>
  <c r="BK155" i="8"/>
  <c r="N155" i="8"/>
  <c r="BF155" i="8" s="1"/>
  <c r="BI154" i="8"/>
  <c r="BH154" i="8"/>
  <c r="BG154" i="8"/>
  <c r="BE154" i="8"/>
  <c r="AA154" i="8"/>
  <c r="Y154" i="8"/>
  <c r="W154" i="8"/>
  <c r="BK154" i="8"/>
  <c r="N154" i="8"/>
  <c r="BF154" i="8" s="1"/>
  <c r="BI153" i="8"/>
  <c r="BH153" i="8"/>
  <c r="BG153" i="8"/>
  <c r="BE153" i="8"/>
  <c r="AA153" i="8"/>
  <c r="Y153" i="8"/>
  <c r="W153" i="8"/>
  <c r="BK153" i="8"/>
  <c r="N153" i="8"/>
  <c r="BF153" i="8" s="1"/>
  <c r="BI152" i="8"/>
  <c r="BH152" i="8"/>
  <c r="BG152" i="8"/>
  <c r="BE152" i="8"/>
  <c r="AA152" i="8"/>
  <c r="Y152" i="8"/>
  <c r="W152" i="8"/>
  <c r="BK152" i="8"/>
  <c r="N152" i="8"/>
  <c r="BF152" i="8"/>
  <c r="BI151" i="8"/>
  <c r="BH151" i="8"/>
  <c r="BG151" i="8"/>
  <c r="BE151" i="8"/>
  <c r="AA151" i="8"/>
  <c r="Y151" i="8"/>
  <c r="W151" i="8"/>
  <c r="BK151" i="8"/>
  <c r="N151" i="8"/>
  <c r="BF151" i="8" s="1"/>
  <c r="BI150" i="8"/>
  <c r="BH150" i="8"/>
  <c r="BG150" i="8"/>
  <c r="BE150" i="8"/>
  <c r="AA150" i="8"/>
  <c r="Y150" i="8"/>
  <c r="W150" i="8"/>
  <c r="BK150" i="8"/>
  <c r="N150" i="8"/>
  <c r="BF150" i="8"/>
  <c r="BI149" i="8"/>
  <c r="BH149" i="8"/>
  <c r="BG149" i="8"/>
  <c r="BE149" i="8"/>
  <c r="AA149" i="8"/>
  <c r="AA143" i="8" s="1"/>
  <c r="Y149" i="8"/>
  <c r="W149" i="8"/>
  <c r="BK149" i="8"/>
  <c r="N149" i="8"/>
  <c r="BF149" i="8" s="1"/>
  <c r="BI148" i="8"/>
  <c r="BH148" i="8"/>
  <c r="BG148" i="8"/>
  <c r="BE148" i="8"/>
  <c r="AA148" i="8"/>
  <c r="Y148" i="8"/>
  <c r="W148" i="8"/>
  <c r="BK148" i="8"/>
  <c r="N148" i="8"/>
  <c r="BF148" i="8" s="1"/>
  <c r="BI147" i="8"/>
  <c r="BH147" i="8"/>
  <c r="BG147" i="8"/>
  <c r="BE147" i="8"/>
  <c r="AA147" i="8"/>
  <c r="Y147" i="8"/>
  <c r="W147" i="8"/>
  <c r="BK147" i="8"/>
  <c r="N147" i="8"/>
  <c r="BF147" i="8" s="1"/>
  <c r="BI146" i="8"/>
  <c r="BH146" i="8"/>
  <c r="BG146" i="8"/>
  <c r="BE146" i="8"/>
  <c r="AA146" i="8"/>
  <c r="Y146" i="8"/>
  <c r="W146" i="8"/>
  <c r="BK146" i="8"/>
  <c r="N146" i="8"/>
  <c r="BF146" i="8" s="1"/>
  <c r="BI145" i="8"/>
  <c r="BH145" i="8"/>
  <c r="BG145" i="8"/>
  <c r="BE145" i="8"/>
  <c r="AA145" i="8"/>
  <c r="Y145" i="8"/>
  <c r="W145" i="8"/>
  <c r="BK145" i="8"/>
  <c r="N145" i="8"/>
  <c r="BF145" i="8" s="1"/>
  <c r="BI144" i="8"/>
  <c r="BH144" i="8"/>
  <c r="BG144" i="8"/>
  <c r="BE144" i="8"/>
  <c r="AA144" i="8"/>
  <c r="Y144" i="8"/>
  <c r="W144" i="8"/>
  <c r="W143" i="8" s="1"/>
  <c r="BK144" i="8"/>
  <c r="N144" i="8"/>
  <c r="BF144" i="8" s="1"/>
  <c r="BI142" i="8"/>
  <c r="BH142" i="8"/>
  <c r="BG142" i="8"/>
  <c r="BE142" i="8"/>
  <c r="AA142" i="8"/>
  <c r="Y142" i="8"/>
  <c r="W142" i="8"/>
  <c r="BK142" i="8"/>
  <c r="N142" i="8"/>
  <c r="BF142" i="8" s="1"/>
  <c r="BI141" i="8"/>
  <c r="BH141" i="8"/>
  <c r="BG141" i="8"/>
  <c r="BE141" i="8"/>
  <c r="AA141" i="8"/>
  <c r="Y141" i="8"/>
  <c r="W141" i="8"/>
  <c r="BK141" i="8"/>
  <c r="N141" i="8"/>
  <c r="BF141" i="8" s="1"/>
  <c r="BI140" i="8"/>
  <c r="BH140" i="8"/>
  <c r="BG140" i="8"/>
  <c r="BE140" i="8"/>
  <c r="AA140" i="8"/>
  <c r="Y140" i="8"/>
  <c r="W140" i="8"/>
  <c r="BK140" i="8"/>
  <c r="N140" i="8"/>
  <c r="BF140" i="8" s="1"/>
  <c r="BI139" i="8"/>
  <c r="BH139" i="8"/>
  <c r="BG139" i="8"/>
  <c r="BE139" i="8"/>
  <c r="AA139" i="8"/>
  <c r="Y139" i="8"/>
  <c r="W139" i="8"/>
  <c r="BK139" i="8"/>
  <c r="N139" i="8"/>
  <c r="BF139" i="8" s="1"/>
  <c r="BI138" i="8"/>
  <c r="BH138" i="8"/>
  <c r="BG138" i="8"/>
  <c r="BE138" i="8"/>
  <c r="AA138" i="8"/>
  <c r="Y138" i="8"/>
  <c r="W138" i="8"/>
  <c r="BK138" i="8"/>
  <c r="N138" i="8"/>
  <c r="BF138" i="8" s="1"/>
  <c r="BI137" i="8"/>
  <c r="BH137" i="8"/>
  <c r="BG137" i="8"/>
  <c r="BE137" i="8"/>
  <c r="AA137" i="8"/>
  <c r="Y137" i="8"/>
  <c r="W137" i="8"/>
  <c r="BK137" i="8"/>
  <c r="N137" i="8"/>
  <c r="BF137" i="8" s="1"/>
  <c r="BI136" i="8"/>
  <c r="BH136" i="8"/>
  <c r="BG136" i="8"/>
  <c r="BE136" i="8"/>
  <c r="AA136" i="8"/>
  <c r="Y136" i="8"/>
  <c r="W136" i="8"/>
  <c r="BK136" i="8"/>
  <c r="N136" i="8"/>
  <c r="BF136" i="8" s="1"/>
  <c r="BI135" i="8"/>
  <c r="BH135" i="8"/>
  <c r="BG135" i="8"/>
  <c r="BE135" i="8"/>
  <c r="AA135" i="8"/>
  <c r="Y135" i="8"/>
  <c r="W135" i="8"/>
  <c r="BK135" i="8"/>
  <c r="N135" i="8"/>
  <c r="BF135" i="8"/>
  <c r="BI134" i="8"/>
  <c r="BH134" i="8"/>
  <c r="BG134" i="8"/>
  <c r="BE134" i="8"/>
  <c r="AA134" i="8"/>
  <c r="Y134" i="8"/>
  <c r="W134" i="8"/>
  <c r="BK134" i="8"/>
  <c r="N134" i="8"/>
  <c r="BF134" i="8" s="1"/>
  <c r="BI133" i="8"/>
  <c r="BH133" i="8"/>
  <c r="BG133" i="8"/>
  <c r="BE133" i="8"/>
  <c r="AA133" i="8"/>
  <c r="Y133" i="8"/>
  <c r="W133" i="8"/>
  <c r="BK133" i="8"/>
  <c r="N133" i="8"/>
  <c r="BF133" i="8" s="1"/>
  <c r="F124" i="8"/>
  <c r="F122" i="8"/>
  <c r="BI111" i="8"/>
  <c r="BH111" i="8"/>
  <c r="BG111" i="8"/>
  <c r="BE111" i="8"/>
  <c r="BI110" i="8"/>
  <c r="BH110" i="8"/>
  <c r="BG110" i="8"/>
  <c r="BE110" i="8"/>
  <c r="BI109" i="8"/>
  <c r="BH109" i="8"/>
  <c r="BG109" i="8"/>
  <c r="BE109" i="8"/>
  <c r="BI108" i="8"/>
  <c r="BH108" i="8"/>
  <c r="BG108" i="8"/>
  <c r="BE108" i="8"/>
  <c r="BI107" i="8"/>
  <c r="BH107" i="8"/>
  <c r="BG107" i="8"/>
  <c r="BE107" i="8"/>
  <c r="BI106" i="8"/>
  <c r="BH106" i="8"/>
  <c r="BG106" i="8"/>
  <c r="BE106" i="8"/>
  <c r="F81" i="8"/>
  <c r="F79" i="8"/>
  <c r="O21" i="8"/>
  <c r="E21" i="8"/>
  <c r="O20" i="8"/>
  <c r="O18" i="8"/>
  <c r="E18" i="8"/>
  <c r="M126" i="8" s="1"/>
  <c r="O17" i="8"/>
  <c r="O15" i="8"/>
  <c r="E15" i="8"/>
  <c r="F127" i="8" s="1"/>
  <c r="O14" i="8"/>
  <c r="O12" i="8"/>
  <c r="E12" i="8"/>
  <c r="F126" i="8" s="1"/>
  <c r="O11" i="8"/>
  <c r="O9" i="8"/>
  <c r="M124" i="8" s="1"/>
  <c r="F6" i="8"/>
  <c r="F121" i="8" s="1"/>
  <c r="AY93" i="1"/>
  <c r="AX93" i="1"/>
  <c r="BI200" i="7"/>
  <c r="BH200" i="7"/>
  <c r="BG200" i="7"/>
  <c r="BE200" i="7"/>
  <c r="AA200" i="7"/>
  <c r="Y200" i="7"/>
  <c r="W200" i="7"/>
  <c r="BK200" i="7"/>
  <c r="N200" i="7"/>
  <c r="BF200" i="7" s="1"/>
  <c r="BI199" i="7"/>
  <c r="BH199" i="7"/>
  <c r="BG199" i="7"/>
  <c r="BE199" i="7"/>
  <c r="AA199" i="7"/>
  <c r="Y199" i="7"/>
  <c r="W199" i="7"/>
  <c r="BK199" i="7"/>
  <c r="N199" i="7"/>
  <c r="BF199" i="7"/>
  <c r="BI198" i="7"/>
  <c r="BH198" i="7"/>
  <c r="BG198" i="7"/>
  <c r="BE198" i="7"/>
  <c r="AA198" i="7"/>
  <c r="Y198" i="7"/>
  <c r="W198" i="7"/>
  <c r="BK198" i="7"/>
  <c r="N198" i="7"/>
  <c r="BF198" i="7" s="1"/>
  <c r="BI197" i="7"/>
  <c r="BH197" i="7"/>
  <c r="BG197" i="7"/>
  <c r="BE197" i="7"/>
  <c r="AA197" i="7"/>
  <c r="Y197" i="7"/>
  <c r="W197" i="7"/>
  <c r="BK197" i="7"/>
  <c r="N197" i="7"/>
  <c r="BF197" i="7" s="1"/>
  <c r="BI196" i="7"/>
  <c r="BH196" i="7"/>
  <c r="BG196" i="7"/>
  <c r="BE196" i="7"/>
  <c r="AA196" i="7"/>
  <c r="Y196" i="7"/>
  <c r="W196" i="7"/>
  <c r="BK196" i="7"/>
  <c r="N196" i="7"/>
  <c r="BF196" i="7" s="1"/>
  <c r="BI195" i="7"/>
  <c r="BH195" i="7"/>
  <c r="BG195" i="7"/>
  <c r="BE195" i="7"/>
  <c r="AA195" i="7"/>
  <c r="Y195" i="7"/>
  <c r="W195" i="7"/>
  <c r="BK195" i="7"/>
  <c r="N195" i="7"/>
  <c r="BF195" i="7" s="1"/>
  <c r="BI194" i="7"/>
  <c r="BH194" i="7"/>
  <c r="BG194" i="7"/>
  <c r="BE194" i="7"/>
  <c r="AA194" i="7"/>
  <c r="Y194" i="7"/>
  <c r="W194" i="7"/>
  <c r="BK194" i="7"/>
  <c r="N194" i="7"/>
  <c r="BF194" i="7" s="1"/>
  <c r="BI192" i="7"/>
  <c r="BH192" i="7"/>
  <c r="BG192" i="7"/>
  <c r="BE192" i="7"/>
  <c r="AA192" i="7"/>
  <c r="Y192" i="7"/>
  <c r="W192" i="7"/>
  <c r="BK192" i="7"/>
  <c r="N192" i="7"/>
  <c r="BF192" i="7" s="1"/>
  <c r="BI191" i="7"/>
  <c r="BH191" i="7"/>
  <c r="BG191" i="7"/>
  <c r="BE191" i="7"/>
  <c r="AA191" i="7"/>
  <c r="Y191" i="7"/>
  <c r="W191" i="7"/>
  <c r="BK191" i="7"/>
  <c r="N191" i="7"/>
  <c r="BF191" i="7" s="1"/>
  <c r="BI190" i="7"/>
  <c r="BH190" i="7"/>
  <c r="BG190" i="7"/>
  <c r="BE190" i="7"/>
  <c r="AA190" i="7"/>
  <c r="Y190" i="7"/>
  <c r="W190" i="7"/>
  <c r="BK190" i="7"/>
  <c r="N190" i="7"/>
  <c r="BF190" i="7" s="1"/>
  <c r="BI189" i="7"/>
  <c r="BH189" i="7"/>
  <c r="BG189" i="7"/>
  <c r="BE189" i="7"/>
  <c r="AA189" i="7"/>
  <c r="Y189" i="7"/>
  <c r="W189" i="7"/>
  <c r="BK189" i="7"/>
  <c r="N189" i="7"/>
  <c r="BF189" i="7" s="1"/>
  <c r="BI188" i="7"/>
  <c r="BH188" i="7"/>
  <c r="BG188" i="7"/>
  <c r="BE188" i="7"/>
  <c r="AA188" i="7"/>
  <c r="Y188" i="7"/>
  <c r="W188" i="7"/>
  <c r="BK188" i="7"/>
  <c r="N188" i="7"/>
  <c r="BF188" i="7" s="1"/>
  <c r="BI187" i="7"/>
  <c r="BH187" i="7"/>
  <c r="BG187" i="7"/>
  <c r="BE187" i="7"/>
  <c r="AA187" i="7"/>
  <c r="Y187" i="7"/>
  <c r="W187" i="7"/>
  <c r="BK187" i="7"/>
  <c r="N187" i="7"/>
  <c r="BF187" i="7"/>
  <c r="BI186" i="7"/>
  <c r="BH186" i="7"/>
  <c r="BG186" i="7"/>
  <c r="BE186" i="7"/>
  <c r="AA186" i="7"/>
  <c r="Y186" i="7"/>
  <c r="W186" i="7"/>
  <c r="BK186" i="7"/>
  <c r="N186" i="7"/>
  <c r="BF186" i="7" s="1"/>
  <c r="BI185" i="7"/>
  <c r="BH185" i="7"/>
  <c r="BG185" i="7"/>
  <c r="BE185" i="7"/>
  <c r="AA185" i="7"/>
  <c r="Y185" i="7"/>
  <c r="W185" i="7"/>
  <c r="BK185" i="7"/>
  <c r="N185" i="7"/>
  <c r="BF185" i="7"/>
  <c r="BI184" i="7"/>
  <c r="BH184" i="7"/>
  <c r="BG184" i="7"/>
  <c r="BE184" i="7"/>
  <c r="AA184" i="7"/>
  <c r="Y184" i="7"/>
  <c r="W184" i="7"/>
  <c r="BK184" i="7"/>
  <c r="N184" i="7"/>
  <c r="BF184" i="7" s="1"/>
  <c r="BI183" i="7"/>
  <c r="BH183" i="7"/>
  <c r="BG183" i="7"/>
  <c r="BE183" i="7"/>
  <c r="AA183" i="7"/>
  <c r="Y183" i="7"/>
  <c r="W183" i="7"/>
  <c r="BK183" i="7"/>
  <c r="N183" i="7"/>
  <c r="BF183" i="7" s="1"/>
  <c r="BI182" i="7"/>
  <c r="BH182" i="7"/>
  <c r="BG182" i="7"/>
  <c r="BE182" i="7"/>
  <c r="AA182" i="7"/>
  <c r="Y182" i="7"/>
  <c r="W182" i="7"/>
  <c r="BK182" i="7"/>
  <c r="N182" i="7"/>
  <c r="BF182" i="7" s="1"/>
  <c r="BI181" i="7"/>
  <c r="BH181" i="7"/>
  <c r="BG181" i="7"/>
  <c r="BE181" i="7"/>
  <c r="AA181" i="7"/>
  <c r="Y181" i="7"/>
  <c r="W181" i="7"/>
  <c r="BK181" i="7"/>
  <c r="N181" i="7"/>
  <c r="BF181" i="7" s="1"/>
  <c r="BI180" i="7"/>
  <c r="BH180" i="7"/>
  <c r="BG180" i="7"/>
  <c r="BE180" i="7"/>
  <c r="AA180" i="7"/>
  <c r="Y180" i="7"/>
  <c r="W180" i="7"/>
  <c r="BK180" i="7"/>
  <c r="N180" i="7"/>
  <c r="BF180" i="7" s="1"/>
  <c r="BI179" i="7"/>
  <c r="BH179" i="7"/>
  <c r="BG179" i="7"/>
  <c r="BE179" i="7"/>
  <c r="AA179" i="7"/>
  <c r="Y179" i="7"/>
  <c r="W179" i="7"/>
  <c r="BK179" i="7"/>
  <c r="N179" i="7"/>
  <c r="BF179" i="7"/>
  <c r="BI178" i="7"/>
  <c r="BH178" i="7"/>
  <c r="BG178" i="7"/>
  <c r="BE178" i="7"/>
  <c r="AA178" i="7"/>
  <c r="Y178" i="7"/>
  <c r="W178" i="7"/>
  <c r="BK178" i="7"/>
  <c r="N178" i="7"/>
  <c r="BF178" i="7" s="1"/>
  <c r="BI177" i="7"/>
  <c r="BH177" i="7"/>
  <c r="BG177" i="7"/>
  <c r="BE177" i="7"/>
  <c r="AA177" i="7"/>
  <c r="Y177" i="7"/>
  <c r="W177" i="7"/>
  <c r="BK177" i="7"/>
  <c r="N177" i="7"/>
  <c r="BF177" i="7"/>
  <c r="BI176" i="7"/>
  <c r="BH176" i="7"/>
  <c r="BG176" i="7"/>
  <c r="BE176" i="7"/>
  <c r="AA176" i="7"/>
  <c r="Y176" i="7"/>
  <c r="W176" i="7"/>
  <c r="BK176" i="7"/>
  <c r="N176" i="7"/>
  <c r="BF176" i="7" s="1"/>
  <c r="BI175" i="7"/>
  <c r="BH175" i="7"/>
  <c r="BG175" i="7"/>
  <c r="BE175" i="7"/>
  <c r="AA175" i="7"/>
  <c r="Y175" i="7"/>
  <c r="W175" i="7"/>
  <c r="BK175" i="7"/>
  <c r="N175" i="7"/>
  <c r="BF175" i="7" s="1"/>
  <c r="BI174" i="7"/>
  <c r="BH174" i="7"/>
  <c r="BG174" i="7"/>
  <c r="BE174" i="7"/>
  <c r="AA174" i="7"/>
  <c r="Y174" i="7"/>
  <c r="W174" i="7"/>
  <c r="BK174" i="7"/>
  <c r="N174" i="7"/>
  <c r="BF174" i="7" s="1"/>
  <c r="BI173" i="7"/>
  <c r="BH173" i="7"/>
  <c r="BG173" i="7"/>
  <c r="BE173" i="7"/>
  <c r="AA173" i="7"/>
  <c r="Y173" i="7"/>
  <c r="W173" i="7"/>
  <c r="BK173" i="7"/>
  <c r="N173" i="7"/>
  <c r="BF173" i="7"/>
  <c r="BI172" i="7"/>
  <c r="BH172" i="7"/>
  <c r="BG172" i="7"/>
  <c r="BE172" i="7"/>
  <c r="AA172" i="7"/>
  <c r="Y172" i="7"/>
  <c r="W172" i="7"/>
  <c r="BK172" i="7"/>
  <c r="N172" i="7"/>
  <c r="BF172" i="7" s="1"/>
  <c r="BI171" i="7"/>
  <c r="BH171" i="7"/>
  <c r="BG171" i="7"/>
  <c r="BE171" i="7"/>
  <c r="AA171" i="7"/>
  <c r="Y171" i="7"/>
  <c r="W171" i="7"/>
  <c r="BK171" i="7"/>
  <c r="N171" i="7"/>
  <c r="BF171" i="7"/>
  <c r="BI170" i="7"/>
  <c r="BH170" i="7"/>
  <c r="BG170" i="7"/>
  <c r="BE170" i="7"/>
  <c r="AA170" i="7"/>
  <c r="Y170" i="7"/>
  <c r="W170" i="7"/>
  <c r="BK170" i="7"/>
  <c r="N170" i="7"/>
  <c r="BF170" i="7" s="1"/>
  <c r="BI169" i="7"/>
  <c r="BH169" i="7"/>
  <c r="BG169" i="7"/>
  <c r="BE169" i="7"/>
  <c r="AA169" i="7"/>
  <c r="Y169" i="7"/>
  <c r="W169" i="7"/>
  <c r="BK169" i="7"/>
  <c r="N169" i="7"/>
  <c r="BF169" i="7"/>
  <c r="BI168" i="7"/>
  <c r="BH168" i="7"/>
  <c r="BG168" i="7"/>
  <c r="BE168" i="7"/>
  <c r="AA168" i="7"/>
  <c r="Y168" i="7"/>
  <c r="W168" i="7"/>
  <c r="BK168" i="7"/>
  <c r="N168" i="7"/>
  <c r="BF168" i="7" s="1"/>
  <c r="BI167" i="7"/>
  <c r="BH167" i="7"/>
  <c r="BG167" i="7"/>
  <c r="BE167" i="7"/>
  <c r="AA167" i="7"/>
  <c r="Y167" i="7"/>
  <c r="W167" i="7"/>
  <c r="BK167" i="7"/>
  <c r="N167" i="7"/>
  <c r="BF167" i="7" s="1"/>
  <c r="BI166" i="7"/>
  <c r="BH166" i="7"/>
  <c r="BG166" i="7"/>
  <c r="BE166" i="7"/>
  <c r="AA166" i="7"/>
  <c r="Y166" i="7"/>
  <c r="W166" i="7"/>
  <c r="BK166" i="7"/>
  <c r="N166" i="7"/>
  <c r="BF166" i="7" s="1"/>
  <c r="BI165" i="7"/>
  <c r="BH165" i="7"/>
  <c r="BG165" i="7"/>
  <c r="BE165" i="7"/>
  <c r="AA165" i="7"/>
  <c r="Y165" i="7"/>
  <c r="W165" i="7"/>
  <c r="BK165" i="7"/>
  <c r="N165" i="7"/>
  <c r="BF165" i="7" s="1"/>
  <c r="BI164" i="7"/>
  <c r="BH164" i="7"/>
  <c r="BG164" i="7"/>
  <c r="BE164" i="7"/>
  <c r="AA164" i="7"/>
  <c r="Y164" i="7"/>
  <c r="W164" i="7"/>
  <c r="BK164" i="7"/>
  <c r="N164" i="7"/>
  <c r="BF164" i="7" s="1"/>
  <c r="BI163" i="7"/>
  <c r="BH163" i="7"/>
  <c r="BG163" i="7"/>
  <c r="BE163" i="7"/>
  <c r="AA163" i="7"/>
  <c r="Y163" i="7"/>
  <c r="W163" i="7"/>
  <c r="BK163" i="7"/>
  <c r="N163" i="7"/>
  <c r="BF163" i="7"/>
  <c r="BI162" i="7"/>
  <c r="BH162" i="7"/>
  <c r="BG162" i="7"/>
  <c r="BE162" i="7"/>
  <c r="AA162" i="7"/>
  <c r="Y162" i="7"/>
  <c r="W162" i="7"/>
  <c r="BK162" i="7"/>
  <c r="N162" i="7"/>
  <c r="BF162" i="7" s="1"/>
  <c r="BI161" i="7"/>
  <c r="BH161" i="7"/>
  <c r="BG161" i="7"/>
  <c r="BE161" i="7"/>
  <c r="AA161" i="7"/>
  <c r="Y161" i="7"/>
  <c r="W161" i="7"/>
  <c r="BK161" i="7"/>
  <c r="N161" i="7"/>
  <c r="BF161" i="7"/>
  <c r="BI160" i="7"/>
  <c r="BH160" i="7"/>
  <c r="BG160" i="7"/>
  <c r="BE160" i="7"/>
  <c r="AA160" i="7"/>
  <c r="Y160" i="7"/>
  <c r="W160" i="7"/>
  <c r="BK160" i="7"/>
  <c r="N160" i="7"/>
  <c r="BF160" i="7" s="1"/>
  <c r="BI159" i="7"/>
  <c r="BH159" i="7"/>
  <c r="BG159" i="7"/>
  <c r="BE159" i="7"/>
  <c r="AA159" i="7"/>
  <c r="Y159" i="7"/>
  <c r="W159" i="7"/>
  <c r="BK159" i="7"/>
  <c r="N159" i="7"/>
  <c r="BF159" i="7" s="1"/>
  <c r="BI158" i="7"/>
  <c r="BH158" i="7"/>
  <c r="BG158" i="7"/>
  <c r="BE158" i="7"/>
  <c r="AA158" i="7"/>
  <c r="Y158" i="7"/>
  <c r="W158" i="7"/>
  <c r="BK158" i="7"/>
  <c r="N158" i="7"/>
  <c r="BF158" i="7" s="1"/>
  <c r="BI157" i="7"/>
  <c r="BH157" i="7"/>
  <c r="BG157" i="7"/>
  <c r="BE157" i="7"/>
  <c r="AA157" i="7"/>
  <c r="Y157" i="7"/>
  <c r="W157" i="7"/>
  <c r="BK157" i="7"/>
  <c r="N157" i="7"/>
  <c r="BF157" i="7"/>
  <c r="BI156" i="7"/>
  <c r="BH156" i="7"/>
  <c r="BG156" i="7"/>
  <c r="BE156" i="7"/>
  <c r="AA156" i="7"/>
  <c r="Y156" i="7"/>
  <c r="W156" i="7"/>
  <c r="BK156" i="7"/>
  <c r="N156" i="7"/>
  <c r="BF156" i="7" s="1"/>
  <c r="BI155" i="7"/>
  <c r="BH155" i="7"/>
  <c r="BG155" i="7"/>
  <c r="BE155" i="7"/>
  <c r="AA155" i="7"/>
  <c r="Y155" i="7"/>
  <c r="W155" i="7"/>
  <c r="BK155" i="7"/>
  <c r="N155" i="7"/>
  <c r="BF155" i="7"/>
  <c r="BI154" i="7"/>
  <c r="BH154" i="7"/>
  <c r="BG154" i="7"/>
  <c r="BE154" i="7"/>
  <c r="AA154" i="7"/>
  <c r="Y154" i="7"/>
  <c r="W154" i="7"/>
  <c r="BK154" i="7"/>
  <c r="N154" i="7"/>
  <c r="BF154" i="7" s="1"/>
  <c r="BI153" i="7"/>
  <c r="BH153" i="7"/>
  <c r="BG153" i="7"/>
  <c r="BE153" i="7"/>
  <c r="AA153" i="7"/>
  <c r="Y153" i="7"/>
  <c r="W153" i="7"/>
  <c r="BK153" i="7"/>
  <c r="N153" i="7"/>
  <c r="BF153" i="7"/>
  <c r="BI152" i="7"/>
  <c r="BH152" i="7"/>
  <c r="BG152" i="7"/>
  <c r="BE152" i="7"/>
  <c r="AA152" i="7"/>
  <c r="Y152" i="7"/>
  <c r="W152" i="7"/>
  <c r="BK152" i="7"/>
  <c r="N152" i="7"/>
  <c r="BF152" i="7" s="1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E150" i="7"/>
  <c r="AA150" i="7"/>
  <c r="Y150" i="7"/>
  <c r="W150" i="7"/>
  <c r="BK150" i="7"/>
  <c r="N150" i="7"/>
  <c r="BF150" i="7" s="1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E148" i="7"/>
  <c r="AA148" i="7"/>
  <c r="Y148" i="7"/>
  <c r="W148" i="7"/>
  <c r="BK148" i="7"/>
  <c r="N148" i="7"/>
  <c r="BF148" i="7" s="1"/>
  <c r="BI147" i="7"/>
  <c r="BH147" i="7"/>
  <c r="BG147" i="7"/>
  <c r="BE147" i="7"/>
  <c r="AA147" i="7"/>
  <c r="Y147" i="7"/>
  <c r="W147" i="7"/>
  <c r="BK147" i="7"/>
  <c r="N147" i="7"/>
  <c r="BF147" i="7" s="1"/>
  <c r="BI144" i="7"/>
  <c r="BH144" i="7"/>
  <c r="BG144" i="7"/>
  <c r="BE144" i="7"/>
  <c r="AA144" i="7"/>
  <c r="Y144" i="7"/>
  <c r="W144" i="7"/>
  <c r="BK144" i="7"/>
  <c r="N144" i="7"/>
  <c r="BF144" i="7" s="1"/>
  <c r="BI143" i="7"/>
  <c r="BH143" i="7"/>
  <c r="BG143" i="7"/>
  <c r="BE143" i="7"/>
  <c r="AA143" i="7"/>
  <c r="Y143" i="7"/>
  <c r="Y142" i="7"/>
  <c r="W143" i="7"/>
  <c r="BK143" i="7"/>
  <c r="BK142" i="7" s="1"/>
  <c r="N142" i="7" s="1"/>
  <c r="N93" i="7" s="1"/>
  <c r="N143" i="7"/>
  <c r="BF143" i="7" s="1"/>
  <c r="BI141" i="7"/>
  <c r="BH141" i="7"/>
  <c r="BG141" i="7"/>
  <c r="BE141" i="7"/>
  <c r="AA141" i="7"/>
  <c r="Y141" i="7"/>
  <c r="W141" i="7"/>
  <c r="BK141" i="7"/>
  <c r="N141" i="7"/>
  <c r="BF141" i="7"/>
  <c r="BI140" i="7"/>
  <c r="BH140" i="7"/>
  <c r="BG140" i="7"/>
  <c r="BE140" i="7"/>
  <c r="AA140" i="7"/>
  <c r="Y140" i="7"/>
  <c r="W140" i="7"/>
  <c r="BK140" i="7"/>
  <c r="N140" i="7"/>
  <c r="BF140" i="7" s="1"/>
  <c r="BI139" i="7"/>
  <c r="BH139" i="7"/>
  <c r="BG139" i="7"/>
  <c r="BE139" i="7"/>
  <c r="AA139" i="7"/>
  <c r="Y139" i="7"/>
  <c r="W139" i="7"/>
  <c r="BK139" i="7"/>
  <c r="N139" i="7"/>
  <c r="BF139" i="7"/>
  <c r="BI138" i="7"/>
  <c r="BH138" i="7"/>
  <c r="BG138" i="7"/>
  <c r="BE138" i="7"/>
  <c r="AA138" i="7"/>
  <c r="Y138" i="7"/>
  <c r="W138" i="7"/>
  <c r="BK138" i="7"/>
  <c r="N138" i="7"/>
  <c r="BF138" i="7" s="1"/>
  <c r="BI137" i="7"/>
  <c r="BH137" i="7"/>
  <c r="BG137" i="7"/>
  <c r="BE137" i="7"/>
  <c r="AA137" i="7"/>
  <c r="Y137" i="7"/>
  <c r="Y135" i="7" s="1"/>
  <c r="W137" i="7"/>
  <c r="BK137" i="7"/>
  <c r="N137" i="7"/>
  <c r="BF137" i="7"/>
  <c r="BI136" i="7"/>
  <c r="BH136" i="7"/>
  <c r="BG136" i="7"/>
  <c r="BE136" i="7"/>
  <c r="AA136" i="7"/>
  <c r="Y136" i="7"/>
  <c r="W136" i="7"/>
  <c r="BK136" i="7"/>
  <c r="N136" i="7"/>
  <c r="BF136" i="7" s="1"/>
  <c r="BI134" i="7"/>
  <c r="BH134" i="7"/>
  <c r="BG134" i="7"/>
  <c r="BE134" i="7"/>
  <c r="AA134" i="7"/>
  <c r="AA133" i="7"/>
  <c r="Y134" i="7"/>
  <c r="Y133" i="7" s="1"/>
  <c r="W134" i="7"/>
  <c r="W133" i="7" s="1"/>
  <c r="BK134" i="7"/>
  <c r="BK133" i="7" s="1"/>
  <c r="N133" i="7" s="1"/>
  <c r="N91" i="7" s="1"/>
  <c r="N134" i="7"/>
  <c r="BF134" i="7" s="1"/>
  <c r="BI132" i="7"/>
  <c r="BH132" i="7"/>
  <c r="BG132" i="7"/>
  <c r="BE132" i="7"/>
  <c r="AA132" i="7"/>
  <c r="Y132" i="7"/>
  <c r="W132" i="7"/>
  <c r="BK132" i="7"/>
  <c r="N132" i="7"/>
  <c r="BF132" i="7" s="1"/>
  <c r="BI131" i="7"/>
  <c r="BH131" i="7"/>
  <c r="BG131" i="7"/>
  <c r="BE131" i="7"/>
  <c r="AA131" i="7"/>
  <c r="Y131" i="7"/>
  <c r="W131" i="7"/>
  <c r="BK131" i="7"/>
  <c r="N131" i="7"/>
  <c r="BF131" i="7" s="1"/>
  <c r="BI130" i="7"/>
  <c r="BH130" i="7"/>
  <c r="BG130" i="7"/>
  <c r="BE130" i="7"/>
  <c r="AA130" i="7"/>
  <c r="Y130" i="7"/>
  <c r="W130" i="7"/>
  <c r="BK130" i="7"/>
  <c r="N130" i="7"/>
  <c r="BF130" i="7" s="1"/>
  <c r="BI129" i="7"/>
  <c r="BH129" i="7"/>
  <c r="BG129" i="7"/>
  <c r="BE129" i="7"/>
  <c r="AA129" i="7"/>
  <c r="Y129" i="7"/>
  <c r="W129" i="7"/>
  <c r="BK129" i="7"/>
  <c r="N129" i="7"/>
  <c r="BF129" i="7"/>
  <c r="BI128" i="7"/>
  <c r="BH128" i="7"/>
  <c r="BG128" i="7"/>
  <c r="BE128" i="7"/>
  <c r="AA128" i="7"/>
  <c r="Y128" i="7"/>
  <c r="W128" i="7"/>
  <c r="BK128" i="7"/>
  <c r="N128" i="7"/>
  <c r="BF128" i="7" s="1"/>
  <c r="BI127" i="7"/>
  <c r="BH127" i="7"/>
  <c r="BG127" i="7"/>
  <c r="BE127" i="7"/>
  <c r="AA127" i="7"/>
  <c r="Y127" i="7"/>
  <c r="W127" i="7"/>
  <c r="BK127" i="7"/>
  <c r="N127" i="7"/>
  <c r="BF127" i="7"/>
  <c r="BI126" i="7"/>
  <c r="BH126" i="7"/>
  <c r="BG126" i="7"/>
  <c r="BE126" i="7"/>
  <c r="AA126" i="7"/>
  <c r="Y126" i="7"/>
  <c r="W126" i="7"/>
  <c r="BK126" i="7"/>
  <c r="N126" i="7"/>
  <c r="BF126" i="7" s="1"/>
  <c r="M120" i="7"/>
  <c r="M119" i="7"/>
  <c r="F117" i="7"/>
  <c r="F115" i="7"/>
  <c r="BI104" i="7"/>
  <c r="BH104" i="7"/>
  <c r="BG104" i="7"/>
  <c r="BE104" i="7"/>
  <c r="BI103" i="7"/>
  <c r="BH103" i="7"/>
  <c r="BG103" i="7"/>
  <c r="BE103" i="7"/>
  <c r="BI102" i="7"/>
  <c r="BH102" i="7"/>
  <c r="BG102" i="7"/>
  <c r="BE102" i="7"/>
  <c r="BI101" i="7"/>
  <c r="BH101" i="7"/>
  <c r="BG101" i="7"/>
  <c r="BE101" i="7"/>
  <c r="BI100" i="7"/>
  <c r="BH100" i="7"/>
  <c r="BG100" i="7"/>
  <c r="BE100" i="7"/>
  <c r="BI99" i="7"/>
  <c r="BH99" i="7"/>
  <c r="BG99" i="7"/>
  <c r="BE99" i="7"/>
  <c r="M84" i="7"/>
  <c r="M83" i="7"/>
  <c r="F81" i="7"/>
  <c r="F79" i="7"/>
  <c r="O15" i="7"/>
  <c r="E15" i="7"/>
  <c r="F120" i="7"/>
  <c r="F84" i="7"/>
  <c r="O14" i="7"/>
  <c r="O12" i="7"/>
  <c r="E12" i="7"/>
  <c r="O11" i="7"/>
  <c r="O9" i="7"/>
  <c r="M117" i="7" s="1"/>
  <c r="F6" i="7"/>
  <c r="F78" i="7" s="1"/>
  <c r="F114" i="7"/>
  <c r="AY92" i="1"/>
  <c r="AX92" i="1"/>
  <c r="BI199" i="6"/>
  <c r="BH199" i="6"/>
  <c r="BG199" i="6"/>
  <c r="BE199" i="6"/>
  <c r="AA199" i="6"/>
  <c r="AA198" i="6" s="1"/>
  <c r="AA197" i="6" s="1"/>
  <c r="Y199" i="6"/>
  <c r="Y198" i="6" s="1"/>
  <c r="Y197" i="6" s="1"/>
  <c r="W199" i="6"/>
  <c r="W198" i="6" s="1"/>
  <c r="W197" i="6" s="1"/>
  <c r="BK199" i="6"/>
  <c r="BK198" i="6" s="1"/>
  <c r="BK197" i="6" s="1"/>
  <c r="N197" i="6" s="1"/>
  <c r="N99" i="6" s="1"/>
  <c r="N199" i="6"/>
  <c r="BF199" i="6" s="1"/>
  <c r="BI196" i="6"/>
  <c r="BH196" i="6"/>
  <c r="BG196" i="6"/>
  <c r="BE196" i="6"/>
  <c r="AA196" i="6"/>
  <c r="Y196" i="6"/>
  <c r="W196" i="6"/>
  <c r="BK196" i="6"/>
  <c r="N196" i="6"/>
  <c r="BF196" i="6" s="1"/>
  <c r="BI195" i="6"/>
  <c r="BH195" i="6"/>
  <c r="BG195" i="6"/>
  <c r="BE195" i="6"/>
  <c r="AA195" i="6"/>
  <c r="Y195" i="6"/>
  <c r="W195" i="6"/>
  <c r="BK195" i="6"/>
  <c r="N195" i="6"/>
  <c r="BF195" i="6"/>
  <c r="BI194" i="6"/>
  <c r="BH194" i="6"/>
  <c r="BG194" i="6"/>
  <c r="BE194" i="6"/>
  <c r="AA194" i="6"/>
  <c r="Y194" i="6"/>
  <c r="W194" i="6"/>
  <c r="BK194" i="6"/>
  <c r="BK191" i="6" s="1"/>
  <c r="N191" i="6" s="1"/>
  <c r="N98" i="6" s="1"/>
  <c r="N194" i="6"/>
  <c r="BF194" i="6" s="1"/>
  <c r="BI193" i="6"/>
  <c r="BH193" i="6"/>
  <c r="BG193" i="6"/>
  <c r="BE193" i="6"/>
  <c r="AA193" i="6"/>
  <c r="Y193" i="6"/>
  <c r="W193" i="6"/>
  <c r="BK193" i="6"/>
  <c r="N193" i="6"/>
  <c r="BF193" i="6" s="1"/>
  <c r="BI192" i="6"/>
  <c r="BH192" i="6"/>
  <c r="BG192" i="6"/>
  <c r="BE192" i="6"/>
  <c r="AA192" i="6"/>
  <c r="Y192" i="6"/>
  <c r="Y191" i="6" s="1"/>
  <c r="W192" i="6"/>
  <c r="BK192" i="6"/>
  <c r="N192" i="6"/>
  <c r="BF192" i="6" s="1"/>
  <c r="BI190" i="6"/>
  <c r="BH190" i="6"/>
  <c r="BG190" i="6"/>
  <c r="BE190" i="6"/>
  <c r="AA190" i="6"/>
  <c r="Y190" i="6"/>
  <c r="W190" i="6"/>
  <c r="BK190" i="6"/>
  <c r="N190" i="6"/>
  <c r="BF190" i="6"/>
  <c r="BI189" i="6"/>
  <c r="BH189" i="6"/>
  <c r="BG189" i="6"/>
  <c r="BE189" i="6"/>
  <c r="AA189" i="6"/>
  <c r="Y189" i="6"/>
  <c r="W189" i="6"/>
  <c r="BK189" i="6"/>
  <c r="N189" i="6"/>
  <c r="BF189" i="6" s="1"/>
  <c r="BI188" i="6"/>
  <c r="BH188" i="6"/>
  <c r="BG188" i="6"/>
  <c r="BE188" i="6"/>
  <c r="AA188" i="6"/>
  <c r="Y188" i="6"/>
  <c r="W188" i="6"/>
  <c r="BK188" i="6"/>
  <c r="N188" i="6"/>
  <c r="BF188" i="6" s="1"/>
  <c r="BI187" i="6"/>
  <c r="BH187" i="6"/>
  <c r="BG187" i="6"/>
  <c r="BE187" i="6"/>
  <c r="AA187" i="6"/>
  <c r="Y187" i="6"/>
  <c r="W187" i="6"/>
  <c r="BK187" i="6"/>
  <c r="N187" i="6"/>
  <c r="BF187" i="6" s="1"/>
  <c r="BI186" i="6"/>
  <c r="BH186" i="6"/>
  <c r="BG186" i="6"/>
  <c r="BE186" i="6"/>
  <c r="AA186" i="6"/>
  <c r="Y186" i="6"/>
  <c r="W186" i="6"/>
  <c r="BK186" i="6"/>
  <c r="N186" i="6"/>
  <c r="BF186" i="6"/>
  <c r="BI185" i="6"/>
  <c r="BH185" i="6"/>
  <c r="BG185" i="6"/>
  <c r="BE185" i="6"/>
  <c r="AA185" i="6"/>
  <c r="Y185" i="6"/>
  <c r="W185" i="6"/>
  <c r="BK185" i="6"/>
  <c r="N185" i="6"/>
  <c r="BF185" i="6" s="1"/>
  <c r="BI184" i="6"/>
  <c r="BH184" i="6"/>
  <c r="BG184" i="6"/>
  <c r="BE184" i="6"/>
  <c r="AA184" i="6"/>
  <c r="Y184" i="6"/>
  <c r="W184" i="6"/>
  <c r="BK184" i="6"/>
  <c r="N184" i="6"/>
  <c r="BF184" i="6"/>
  <c r="BI183" i="6"/>
  <c r="BH183" i="6"/>
  <c r="BG183" i="6"/>
  <c r="BE183" i="6"/>
  <c r="AA183" i="6"/>
  <c r="Y183" i="6"/>
  <c r="W183" i="6"/>
  <c r="BK183" i="6"/>
  <c r="N183" i="6"/>
  <c r="BF183" i="6" s="1"/>
  <c r="BI181" i="6"/>
  <c r="BH181" i="6"/>
  <c r="BG181" i="6"/>
  <c r="BE181" i="6"/>
  <c r="AA181" i="6"/>
  <c r="Y181" i="6"/>
  <c r="W181" i="6"/>
  <c r="BK181" i="6"/>
  <c r="N181" i="6"/>
  <c r="BF181" i="6" s="1"/>
  <c r="BI180" i="6"/>
  <c r="BH180" i="6"/>
  <c r="BG180" i="6"/>
  <c r="BE180" i="6"/>
  <c r="AA180" i="6"/>
  <c r="Y180" i="6"/>
  <c r="W180" i="6"/>
  <c r="W178" i="6" s="1"/>
  <c r="BK180" i="6"/>
  <c r="N180" i="6"/>
  <c r="BF180" i="6" s="1"/>
  <c r="BI179" i="6"/>
  <c r="BH179" i="6"/>
  <c r="BG179" i="6"/>
  <c r="BE179" i="6"/>
  <c r="AA179" i="6"/>
  <c r="AA178" i="6"/>
  <c r="Y179" i="6"/>
  <c r="W179" i="6"/>
  <c r="BK179" i="6"/>
  <c r="N179" i="6"/>
  <c r="BF179" i="6" s="1"/>
  <c r="BI177" i="6"/>
  <c r="BH177" i="6"/>
  <c r="BG177" i="6"/>
  <c r="BE177" i="6"/>
  <c r="AA177" i="6"/>
  <c r="Y177" i="6"/>
  <c r="W177" i="6"/>
  <c r="BK177" i="6"/>
  <c r="N177" i="6"/>
  <c r="BF177" i="6"/>
  <c r="BI176" i="6"/>
  <c r="BH176" i="6"/>
  <c r="BG176" i="6"/>
  <c r="BE176" i="6"/>
  <c r="AA176" i="6"/>
  <c r="Y176" i="6"/>
  <c r="W176" i="6"/>
  <c r="BK176" i="6"/>
  <c r="N176" i="6"/>
  <c r="BF176" i="6" s="1"/>
  <c r="BI175" i="6"/>
  <c r="BH175" i="6"/>
  <c r="BG175" i="6"/>
  <c r="BE175" i="6"/>
  <c r="AA175" i="6"/>
  <c r="Y175" i="6"/>
  <c r="W175" i="6"/>
  <c r="BK175" i="6"/>
  <c r="N175" i="6"/>
  <c r="BF175" i="6" s="1"/>
  <c r="BI174" i="6"/>
  <c r="BH174" i="6"/>
  <c r="BG174" i="6"/>
  <c r="BE174" i="6"/>
  <c r="AA174" i="6"/>
  <c r="Y174" i="6"/>
  <c r="W174" i="6"/>
  <c r="BK174" i="6"/>
  <c r="N174" i="6"/>
  <c r="BF174" i="6" s="1"/>
  <c r="BI173" i="6"/>
  <c r="BH173" i="6"/>
  <c r="BG173" i="6"/>
  <c r="BE173" i="6"/>
  <c r="AA173" i="6"/>
  <c r="Y173" i="6"/>
  <c r="W173" i="6"/>
  <c r="BK173" i="6"/>
  <c r="N173" i="6"/>
  <c r="BF173" i="6"/>
  <c r="BI172" i="6"/>
  <c r="BH172" i="6"/>
  <c r="BG172" i="6"/>
  <c r="BE172" i="6"/>
  <c r="AA172" i="6"/>
  <c r="Y172" i="6"/>
  <c r="W172" i="6"/>
  <c r="BK172" i="6"/>
  <c r="N172" i="6"/>
  <c r="BF172" i="6" s="1"/>
  <c r="BI171" i="6"/>
  <c r="BH171" i="6"/>
  <c r="BG171" i="6"/>
  <c r="BE171" i="6"/>
  <c r="AA171" i="6"/>
  <c r="Y171" i="6"/>
  <c r="W171" i="6"/>
  <c r="BK171" i="6"/>
  <c r="N171" i="6"/>
  <c r="BF171" i="6"/>
  <c r="BI170" i="6"/>
  <c r="BH170" i="6"/>
  <c r="BG170" i="6"/>
  <c r="BE170" i="6"/>
  <c r="AA170" i="6"/>
  <c r="Y170" i="6"/>
  <c r="W170" i="6"/>
  <c r="BK170" i="6"/>
  <c r="N170" i="6"/>
  <c r="BF170" i="6" s="1"/>
  <c r="BI169" i="6"/>
  <c r="BH169" i="6"/>
  <c r="BG169" i="6"/>
  <c r="BE169" i="6"/>
  <c r="AA169" i="6"/>
  <c r="Y169" i="6"/>
  <c r="W169" i="6"/>
  <c r="BK169" i="6"/>
  <c r="N169" i="6"/>
  <c r="BF169" i="6"/>
  <c r="BI168" i="6"/>
  <c r="BH168" i="6"/>
  <c r="BG168" i="6"/>
  <c r="BE168" i="6"/>
  <c r="AA168" i="6"/>
  <c r="Y168" i="6"/>
  <c r="W168" i="6"/>
  <c r="BK168" i="6"/>
  <c r="N168" i="6"/>
  <c r="BF168" i="6" s="1"/>
  <c r="BI167" i="6"/>
  <c r="BH167" i="6"/>
  <c r="BG167" i="6"/>
  <c r="BE167" i="6"/>
  <c r="AA167" i="6"/>
  <c r="AA164" i="6" s="1"/>
  <c r="Y167" i="6"/>
  <c r="W167" i="6"/>
  <c r="BK167" i="6"/>
  <c r="N167" i="6"/>
  <c r="BF167" i="6" s="1"/>
  <c r="BI166" i="6"/>
  <c r="BH166" i="6"/>
  <c r="BG166" i="6"/>
  <c r="BE166" i="6"/>
  <c r="AA166" i="6"/>
  <c r="Y166" i="6"/>
  <c r="W166" i="6"/>
  <c r="BK166" i="6"/>
  <c r="N166" i="6"/>
  <c r="BF166" i="6" s="1"/>
  <c r="BI165" i="6"/>
  <c r="BH165" i="6"/>
  <c r="BG165" i="6"/>
  <c r="BE165" i="6"/>
  <c r="AA165" i="6"/>
  <c r="Y165" i="6"/>
  <c r="W165" i="6"/>
  <c r="BK165" i="6"/>
  <c r="N165" i="6"/>
  <c r="BF165" i="6" s="1"/>
  <c r="BI163" i="6"/>
  <c r="BH163" i="6"/>
  <c r="BG163" i="6"/>
  <c r="BE163" i="6"/>
  <c r="AA163" i="6"/>
  <c r="Y163" i="6"/>
  <c r="W163" i="6"/>
  <c r="BK163" i="6"/>
  <c r="N163" i="6"/>
  <c r="BF163" i="6" s="1"/>
  <c r="BI162" i="6"/>
  <c r="BH162" i="6"/>
  <c r="BG162" i="6"/>
  <c r="BE162" i="6"/>
  <c r="AA162" i="6"/>
  <c r="Y162" i="6"/>
  <c r="W162" i="6"/>
  <c r="BK162" i="6"/>
  <c r="N162" i="6"/>
  <c r="BF162" i="6" s="1"/>
  <c r="BI161" i="6"/>
  <c r="BH161" i="6"/>
  <c r="BG161" i="6"/>
  <c r="BE161" i="6"/>
  <c r="AA161" i="6"/>
  <c r="Y161" i="6"/>
  <c r="W161" i="6"/>
  <c r="BK161" i="6"/>
  <c r="N161" i="6"/>
  <c r="BF161" i="6" s="1"/>
  <c r="BI160" i="6"/>
  <c r="BH160" i="6"/>
  <c r="BG160" i="6"/>
  <c r="BE160" i="6"/>
  <c r="AA160" i="6"/>
  <c r="Y160" i="6"/>
  <c r="W160" i="6"/>
  <c r="BK160" i="6"/>
  <c r="N160" i="6"/>
  <c r="BF160" i="6"/>
  <c r="BI159" i="6"/>
  <c r="BH159" i="6"/>
  <c r="BG159" i="6"/>
  <c r="BE159" i="6"/>
  <c r="AA159" i="6"/>
  <c r="Y159" i="6"/>
  <c r="W159" i="6"/>
  <c r="BK159" i="6"/>
  <c r="N159" i="6"/>
  <c r="BF159" i="6" s="1"/>
  <c r="BI158" i="6"/>
  <c r="BH158" i="6"/>
  <c r="BG158" i="6"/>
  <c r="BE158" i="6"/>
  <c r="AA158" i="6"/>
  <c r="Y158" i="6"/>
  <c r="W158" i="6"/>
  <c r="BK158" i="6"/>
  <c r="N158" i="6"/>
  <c r="BF158" i="6"/>
  <c r="BI157" i="6"/>
  <c r="BH157" i="6"/>
  <c r="BG157" i="6"/>
  <c r="BE157" i="6"/>
  <c r="AA157" i="6"/>
  <c r="Y157" i="6"/>
  <c r="W157" i="6"/>
  <c r="BK157" i="6"/>
  <c r="N157" i="6"/>
  <c r="BF157" i="6" s="1"/>
  <c r="BI156" i="6"/>
  <c r="BH156" i="6"/>
  <c r="BG156" i="6"/>
  <c r="BE156" i="6"/>
  <c r="AA156" i="6"/>
  <c r="Y156" i="6"/>
  <c r="W156" i="6"/>
  <c r="BK156" i="6"/>
  <c r="N156" i="6"/>
  <c r="BF156" i="6"/>
  <c r="BI155" i="6"/>
  <c r="BH155" i="6"/>
  <c r="BG155" i="6"/>
  <c r="BE155" i="6"/>
  <c r="AA155" i="6"/>
  <c r="Y155" i="6"/>
  <c r="W155" i="6"/>
  <c r="BK155" i="6"/>
  <c r="N155" i="6"/>
  <c r="BF155" i="6" s="1"/>
  <c r="BI154" i="6"/>
  <c r="BH154" i="6"/>
  <c r="BG154" i="6"/>
  <c r="BE154" i="6"/>
  <c r="AA154" i="6"/>
  <c r="Y154" i="6"/>
  <c r="W154" i="6"/>
  <c r="BK154" i="6"/>
  <c r="N154" i="6"/>
  <c r="BF154" i="6" s="1"/>
  <c r="BI153" i="6"/>
  <c r="BH153" i="6"/>
  <c r="BG153" i="6"/>
  <c r="BE153" i="6"/>
  <c r="AA153" i="6"/>
  <c r="Y153" i="6"/>
  <c r="W153" i="6"/>
  <c r="BK153" i="6"/>
  <c r="N153" i="6"/>
  <c r="BF153" i="6" s="1"/>
  <c r="BI152" i="6"/>
  <c r="BH152" i="6"/>
  <c r="BG152" i="6"/>
  <c r="BE152" i="6"/>
  <c r="AA152" i="6"/>
  <c r="Y152" i="6"/>
  <c r="W152" i="6"/>
  <c r="BK152" i="6"/>
  <c r="N152" i="6"/>
  <c r="BF152" i="6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E150" i="6"/>
  <c r="AA150" i="6"/>
  <c r="Y150" i="6"/>
  <c r="W150" i="6"/>
  <c r="BK150" i="6"/>
  <c r="N150" i="6"/>
  <c r="BF150" i="6"/>
  <c r="BI149" i="6"/>
  <c r="BH149" i="6"/>
  <c r="BG149" i="6"/>
  <c r="BE149" i="6"/>
  <c r="AA149" i="6"/>
  <c r="Y149" i="6"/>
  <c r="W149" i="6"/>
  <c r="BK149" i="6"/>
  <c r="N149" i="6"/>
  <c r="BF149" i="6" s="1"/>
  <c r="BI148" i="6"/>
  <c r="BH148" i="6"/>
  <c r="BG148" i="6"/>
  <c r="BE148" i="6"/>
  <c r="AA148" i="6"/>
  <c r="Y148" i="6"/>
  <c r="W148" i="6"/>
  <c r="BK148" i="6"/>
  <c r="N148" i="6"/>
  <c r="BF148" i="6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E146" i="6"/>
  <c r="AA146" i="6"/>
  <c r="Y146" i="6"/>
  <c r="W146" i="6"/>
  <c r="BK146" i="6"/>
  <c r="N146" i="6"/>
  <c r="BF146" i="6" s="1"/>
  <c r="BI145" i="6"/>
  <c r="BH145" i="6"/>
  <c r="BG145" i="6"/>
  <c r="BE145" i="6"/>
  <c r="AA145" i="6"/>
  <c r="Y145" i="6"/>
  <c r="W145" i="6"/>
  <c r="BK145" i="6"/>
  <c r="N145" i="6"/>
  <c r="BF145" i="6" s="1"/>
  <c r="BI144" i="6"/>
  <c r="BH144" i="6"/>
  <c r="BG144" i="6"/>
  <c r="BE144" i="6"/>
  <c r="AA144" i="6"/>
  <c r="Y144" i="6"/>
  <c r="W144" i="6"/>
  <c r="BK144" i="6"/>
  <c r="N144" i="6"/>
  <c r="BF144" i="6"/>
  <c r="BI143" i="6"/>
  <c r="BH143" i="6"/>
  <c r="BG143" i="6"/>
  <c r="BE143" i="6"/>
  <c r="AA143" i="6"/>
  <c r="Y143" i="6"/>
  <c r="W143" i="6"/>
  <c r="BK143" i="6"/>
  <c r="N143" i="6"/>
  <c r="BF143" i="6" s="1"/>
  <c r="BI142" i="6"/>
  <c r="BH142" i="6"/>
  <c r="BG142" i="6"/>
  <c r="BE142" i="6"/>
  <c r="AA142" i="6"/>
  <c r="Y142" i="6"/>
  <c r="W142" i="6"/>
  <c r="BK142" i="6"/>
  <c r="N142" i="6"/>
  <c r="BF142" i="6"/>
  <c r="BI141" i="6"/>
  <c r="BH141" i="6"/>
  <c r="BG141" i="6"/>
  <c r="BE141" i="6"/>
  <c r="AA141" i="6"/>
  <c r="Y141" i="6"/>
  <c r="W141" i="6"/>
  <c r="BK141" i="6"/>
  <c r="N141" i="6"/>
  <c r="BF141" i="6" s="1"/>
  <c r="BI140" i="6"/>
  <c r="BH140" i="6"/>
  <c r="BG140" i="6"/>
  <c r="BE140" i="6"/>
  <c r="AA140" i="6"/>
  <c r="Y140" i="6"/>
  <c r="W140" i="6"/>
  <c r="BK140" i="6"/>
  <c r="N140" i="6"/>
  <c r="BF140" i="6"/>
  <c r="BI139" i="6"/>
  <c r="BH139" i="6"/>
  <c r="BG139" i="6"/>
  <c r="BE139" i="6"/>
  <c r="AA139" i="6"/>
  <c r="Y139" i="6"/>
  <c r="W139" i="6"/>
  <c r="BK139" i="6"/>
  <c r="N139" i="6"/>
  <c r="BF139" i="6"/>
  <c r="BI136" i="6"/>
  <c r="BH136" i="6"/>
  <c r="BG136" i="6"/>
  <c r="BE136" i="6"/>
  <c r="AA136" i="6"/>
  <c r="AA135" i="6" s="1"/>
  <c r="Y136" i="6"/>
  <c r="Y135" i="6"/>
  <c r="W136" i="6"/>
  <c r="W135" i="6" s="1"/>
  <c r="BK136" i="6"/>
  <c r="BK135" i="6"/>
  <c r="N135" i="6" s="1"/>
  <c r="N92" i="6" s="1"/>
  <c r="N136" i="6"/>
  <c r="BF136" i="6" s="1"/>
  <c r="BI134" i="6"/>
  <c r="BH134" i="6"/>
  <c r="BG134" i="6"/>
  <c r="BE134" i="6"/>
  <c r="AA134" i="6"/>
  <c r="AA133" i="6" s="1"/>
  <c r="Y134" i="6"/>
  <c r="Y133" i="6"/>
  <c r="W134" i="6"/>
  <c r="W133" i="6" s="1"/>
  <c r="BK134" i="6"/>
  <c r="BK133" i="6" s="1"/>
  <c r="N133" i="6" s="1"/>
  <c r="N91" i="6" s="1"/>
  <c r="N134" i="6"/>
  <c r="BF134" i="6" s="1"/>
  <c r="BI132" i="6"/>
  <c r="BH132" i="6"/>
  <c r="BG132" i="6"/>
  <c r="BE132" i="6"/>
  <c r="AA132" i="6"/>
  <c r="Y132" i="6"/>
  <c r="W132" i="6"/>
  <c r="BK132" i="6"/>
  <c r="N132" i="6"/>
  <c r="BF132" i="6"/>
  <c r="BI131" i="6"/>
  <c r="BH131" i="6"/>
  <c r="BG131" i="6"/>
  <c r="BE131" i="6"/>
  <c r="AA131" i="6"/>
  <c r="AA129" i="6" s="1"/>
  <c r="Y131" i="6"/>
  <c r="W131" i="6"/>
  <c r="BK131" i="6"/>
  <c r="N131" i="6"/>
  <c r="BF131" i="6" s="1"/>
  <c r="BI130" i="6"/>
  <c r="BH130" i="6"/>
  <c r="BG130" i="6"/>
  <c r="BE130" i="6"/>
  <c r="AA130" i="6"/>
  <c r="Y130" i="6"/>
  <c r="W130" i="6"/>
  <c r="W129" i="6" s="1"/>
  <c r="BK130" i="6"/>
  <c r="N130" i="6"/>
  <c r="BF130" i="6" s="1"/>
  <c r="F121" i="6"/>
  <c r="F119" i="6"/>
  <c r="BI108" i="6"/>
  <c r="BH108" i="6"/>
  <c r="BG108" i="6"/>
  <c r="BE108" i="6"/>
  <c r="BI107" i="6"/>
  <c r="BH107" i="6"/>
  <c r="BG107" i="6"/>
  <c r="BE107" i="6"/>
  <c r="BI106" i="6"/>
  <c r="BH106" i="6"/>
  <c r="BG106" i="6"/>
  <c r="BE106" i="6"/>
  <c r="BI105" i="6"/>
  <c r="BH105" i="6"/>
  <c r="BG105" i="6"/>
  <c r="BE105" i="6"/>
  <c r="BI104" i="6"/>
  <c r="BH104" i="6"/>
  <c r="BG104" i="6"/>
  <c r="BE104" i="6"/>
  <c r="BI103" i="6"/>
  <c r="BH103" i="6"/>
  <c r="BG103" i="6"/>
  <c r="BE103" i="6"/>
  <c r="F81" i="6"/>
  <c r="F79" i="6"/>
  <c r="O21" i="6"/>
  <c r="E21" i="6"/>
  <c r="O20" i="6"/>
  <c r="O18" i="6"/>
  <c r="E18" i="6"/>
  <c r="M123" i="6" s="1"/>
  <c r="O17" i="6"/>
  <c r="O15" i="6"/>
  <c r="E15" i="6"/>
  <c r="F124" i="6" s="1"/>
  <c r="F84" i="6"/>
  <c r="O14" i="6"/>
  <c r="O12" i="6"/>
  <c r="E12" i="6"/>
  <c r="F123" i="6" s="1"/>
  <c r="F83" i="6"/>
  <c r="O11" i="6"/>
  <c r="O9" i="6"/>
  <c r="M121" i="6" s="1"/>
  <c r="F6" i="6"/>
  <c r="F78" i="6" s="1"/>
  <c r="F118" i="6"/>
  <c r="AY91" i="1"/>
  <c r="AX91" i="1"/>
  <c r="BI211" i="5"/>
  <c r="BH211" i="5"/>
  <c r="BG211" i="5"/>
  <c r="BE211" i="5"/>
  <c r="AA211" i="5"/>
  <c r="AA210" i="5" s="1"/>
  <c r="AA209" i="5" s="1"/>
  <c r="Y211" i="5"/>
  <c r="Y210" i="5" s="1"/>
  <c r="Y209" i="5" s="1"/>
  <c r="W211" i="5"/>
  <c r="W210" i="5"/>
  <c r="W209" i="5" s="1"/>
  <c r="BK211" i="5"/>
  <c r="BK210" i="5" s="1"/>
  <c r="N211" i="5"/>
  <c r="BF211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Y203" i="5" s="1"/>
  <c r="W205" i="5"/>
  <c r="BK205" i="5"/>
  <c r="N205" i="5"/>
  <c r="BF205" i="5"/>
  <c r="BI204" i="5"/>
  <c r="BH204" i="5"/>
  <c r="BG204" i="5"/>
  <c r="BE204" i="5"/>
  <c r="AA204" i="5"/>
  <c r="Y204" i="5"/>
  <c r="W204" i="5"/>
  <c r="BK204" i="5"/>
  <c r="BK203" i="5" s="1"/>
  <c r="N203" i="5" s="1"/>
  <c r="N101" i="5" s="1"/>
  <c r="N204" i="5"/>
  <c r="BF204" i="5" s="1"/>
  <c r="BI202" i="5"/>
  <c r="BH202" i="5"/>
  <c r="BG202" i="5"/>
  <c r="BE202" i="5"/>
  <c r="AA202" i="5"/>
  <c r="AA201" i="5" s="1"/>
  <c r="AA200" i="5" s="1"/>
  <c r="Y202" i="5"/>
  <c r="Y201" i="5" s="1"/>
  <c r="Y200" i="5" s="1"/>
  <c r="W202" i="5"/>
  <c r="W201" i="5" s="1"/>
  <c r="W200" i="5" s="1"/>
  <c r="BK202" i="5"/>
  <c r="BK201" i="5" s="1"/>
  <c r="N202" i="5"/>
  <c r="BF202" i="5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AA197" i="5" s="1"/>
  <c r="Y198" i="5"/>
  <c r="Y197" i="5" s="1"/>
  <c r="W198" i="5"/>
  <c r="W197" i="5" s="1"/>
  <c r="BK198" i="5"/>
  <c r="N198" i="5"/>
  <c r="BF198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W192" i="5" s="1"/>
  <c r="BK195" i="5"/>
  <c r="N195" i="5"/>
  <c r="BF195" i="5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AA192" i="5" s="1"/>
  <c r="Y193" i="5"/>
  <c r="W193" i="5"/>
  <c r="BK193" i="5"/>
  <c r="N193" i="5"/>
  <c r="BF193" i="5" s="1"/>
  <c r="BI191" i="5"/>
  <c r="BH191" i="5"/>
  <c r="BG191" i="5"/>
  <c r="BE191" i="5"/>
  <c r="AA191" i="5"/>
  <c r="Y191" i="5"/>
  <c r="W191" i="5"/>
  <c r="BK191" i="5"/>
  <c r="N191" i="5"/>
  <c r="BF191" i="5"/>
  <c r="BI190" i="5"/>
  <c r="BH190" i="5"/>
  <c r="BG190" i="5"/>
  <c r="BE190" i="5"/>
  <c r="AA190" i="5"/>
  <c r="Y190" i="5"/>
  <c r="W190" i="5"/>
  <c r="BK190" i="5"/>
  <c r="N190" i="5"/>
  <c r="BF190" i="5" s="1"/>
  <c r="BI189" i="5"/>
  <c r="BH189" i="5"/>
  <c r="BG189" i="5"/>
  <c r="BE189" i="5"/>
  <c r="AA189" i="5"/>
  <c r="Y189" i="5"/>
  <c r="W189" i="5"/>
  <c r="BK189" i="5"/>
  <c r="N189" i="5"/>
  <c r="BF189" i="5"/>
  <c r="BI188" i="5"/>
  <c r="BH188" i="5"/>
  <c r="BG188" i="5"/>
  <c r="BE188" i="5"/>
  <c r="AA188" i="5"/>
  <c r="AA184" i="5" s="1"/>
  <c r="Y188" i="5"/>
  <c r="W188" i="5"/>
  <c r="BK188" i="5"/>
  <c r="N188" i="5"/>
  <c r="BF188" i="5" s="1"/>
  <c r="BI187" i="5"/>
  <c r="BH187" i="5"/>
  <c r="BG187" i="5"/>
  <c r="BE187" i="5"/>
  <c r="AA187" i="5"/>
  <c r="Y187" i="5"/>
  <c r="W187" i="5"/>
  <c r="BK187" i="5"/>
  <c r="N187" i="5"/>
  <c r="BF187" i="5" s="1"/>
  <c r="BI186" i="5"/>
  <c r="BH186" i="5"/>
  <c r="BG186" i="5"/>
  <c r="BE186" i="5"/>
  <c r="AA186" i="5"/>
  <c r="Y186" i="5"/>
  <c r="W186" i="5"/>
  <c r="BK186" i="5"/>
  <c r="N186" i="5"/>
  <c r="BF186" i="5" s="1"/>
  <c r="BI185" i="5"/>
  <c r="BH185" i="5"/>
  <c r="BG185" i="5"/>
  <c r="BE185" i="5"/>
  <c r="AA185" i="5"/>
  <c r="Y185" i="5"/>
  <c r="W185" i="5"/>
  <c r="BK185" i="5"/>
  <c r="N185" i="5"/>
  <c r="BF185" i="5" s="1"/>
  <c r="BI183" i="5"/>
  <c r="BH183" i="5"/>
  <c r="BG183" i="5"/>
  <c r="BE183" i="5"/>
  <c r="AA183" i="5"/>
  <c r="Y183" i="5"/>
  <c r="W183" i="5"/>
  <c r="BK183" i="5"/>
  <c r="N183" i="5"/>
  <c r="BF183" i="5" s="1"/>
  <c r="BI182" i="5"/>
  <c r="BH182" i="5"/>
  <c r="BG182" i="5"/>
  <c r="BE182" i="5"/>
  <c r="AA182" i="5"/>
  <c r="Y182" i="5"/>
  <c r="W182" i="5"/>
  <c r="BK182" i="5"/>
  <c r="N182" i="5"/>
  <c r="BF182" i="5"/>
  <c r="BI181" i="5"/>
  <c r="BH181" i="5"/>
  <c r="BG181" i="5"/>
  <c r="BE181" i="5"/>
  <c r="AA181" i="5"/>
  <c r="Y181" i="5"/>
  <c r="W181" i="5"/>
  <c r="BK181" i="5"/>
  <c r="N181" i="5"/>
  <c r="BF181" i="5" s="1"/>
  <c r="BI180" i="5"/>
  <c r="BH180" i="5"/>
  <c r="BG180" i="5"/>
  <c r="BE180" i="5"/>
  <c r="AA180" i="5"/>
  <c r="Y180" i="5"/>
  <c r="W180" i="5"/>
  <c r="BK180" i="5"/>
  <c r="N180" i="5"/>
  <c r="BF180" i="5"/>
  <c r="BI179" i="5"/>
  <c r="BH179" i="5"/>
  <c r="BG179" i="5"/>
  <c r="BE179" i="5"/>
  <c r="AA179" i="5"/>
  <c r="Y179" i="5"/>
  <c r="W179" i="5"/>
  <c r="BK179" i="5"/>
  <c r="N179" i="5"/>
  <c r="BF179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 s="1"/>
  <c r="BI173" i="5"/>
  <c r="BH173" i="5"/>
  <c r="BG173" i="5"/>
  <c r="BE173" i="5"/>
  <c r="AA173" i="5"/>
  <c r="Y173" i="5"/>
  <c r="W173" i="5"/>
  <c r="BK173" i="5"/>
  <c r="N173" i="5"/>
  <c r="BF173" i="5"/>
  <c r="BI170" i="5"/>
  <c r="BH170" i="5"/>
  <c r="BG170" i="5"/>
  <c r="BE170" i="5"/>
  <c r="AA170" i="5"/>
  <c r="AA169" i="5" s="1"/>
  <c r="Y170" i="5"/>
  <c r="Y169" i="5" s="1"/>
  <c r="W170" i="5"/>
  <c r="W169" i="5" s="1"/>
  <c r="BK170" i="5"/>
  <c r="BK169" i="5"/>
  <c r="N169" i="5" s="1"/>
  <c r="N92" i="5" s="1"/>
  <c r="N170" i="5"/>
  <c r="BF170" i="5" s="1"/>
  <c r="BI168" i="5"/>
  <c r="BH168" i="5"/>
  <c r="BG168" i="5"/>
  <c r="BE168" i="5"/>
  <c r="AA168" i="5"/>
  <c r="Y168" i="5"/>
  <c r="W168" i="5"/>
  <c r="BK168" i="5"/>
  <c r="N168" i="5"/>
  <c r="BF168" i="5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5" i="5"/>
  <c r="BH155" i="5"/>
  <c r="BG155" i="5"/>
  <c r="BE155" i="5"/>
  <c r="AA155" i="5"/>
  <c r="Y155" i="5"/>
  <c r="W155" i="5"/>
  <c r="BK155" i="5"/>
  <c r="N155" i="5"/>
  <c r="BF155" i="5" s="1"/>
  <c r="BI154" i="5"/>
  <c r="BH154" i="5"/>
  <c r="BG154" i="5"/>
  <c r="BE154" i="5"/>
  <c r="AA154" i="5"/>
  <c r="Y154" i="5"/>
  <c r="W154" i="5"/>
  <c r="BK154" i="5"/>
  <c r="N154" i="5"/>
  <c r="BF154" i="5"/>
  <c r="BI153" i="5"/>
  <c r="BH153" i="5"/>
  <c r="BG153" i="5"/>
  <c r="BE153" i="5"/>
  <c r="AA153" i="5"/>
  <c r="Y153" i="5"/>
  <c r="W153" i="5"/>
  <c r="BK153" i="5"/>
  <c r="BK146" i="5" s="1"/>
  <c r="N146" i="5" s="1"/>
  <c r="N91" i="5" s="1"/>
  <c r="N153" i="5"/>
  <c r="BF153" i="5" s="1"/>
  <c r="BI152" i="5"/>
  <c r="BH152" i="5"/>
  <c r="BG152" i="5"/>
  <c r="BE152" i="5"/>
  <c r="AA152" i="5"/>
  <c r="Y152" i="5"/>
  <c r="W152" i="5"/>
  <c r="BK152" i="5"/>
  <c r="N152" i="5"/>
  <c r="BF152" i="5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/>
  <c r="BI149" i="5"/>
  <c r="BH149" i="5"/>
  <c r="BG149" i="5"/>
  <c r="BE149" i="5"/>
  <c r="AA149" i="5"/>
  <c r="Y149" i="5"/>
  <c r="W149" i="5"/>
  <c r="BK149" i="5"/>
  <c r="N149" i="5"/>
  <c r="BF149" i="5" s="1"/>
  <c r="BI148" i="5"/>
  <c r="BH148" i="5"/>
  <c r="BG148" i="5"/>
  <c r="BE148" i="5"/>
  <c r="AA148" i="5"/>
  <c r="Y148" i="5"/>
  <c r="W148" i="5"/>
  <c r="BK148" i="5"/>
  <c r="N148" i="5"/>
  <c r="BF148" i="5" s="1"/>
  <c r="BI147" i="5"/>
  <c r="BH147" i="5"/>
  <c r="BG147" i="5"/>
  <c r="BE147" i="5"/>
  <c r="AA147" i="5"/>
  <c r="Y147" i="5"/>
  <c r="W147" i="5"/>
  <c r="BK147" i="5"/>
  <c r="N147" i="5"/>
  <c r="BF147" i="5" s="1"/>
  <c r="BI145" i="5"/>
  <c r="BH145" i="5"/>
  <c r="BG145" i="5"/>
  <c r="BE145" i="5"/>
  <c r="AA145" i="5"/>
  <c r="Y145" i="5"/>
  <c r="W145" i="5"/>
  <c r="BK145" i="5"/>
  <c r="N145" i="5"/>
  <c r="BF145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BK143" i="5"/>
  <c r="N143" i="5"/>
  <c r="BF143" i="5" s="1"/>
  <c r="BI142" i="5"/>
  <c r="BH142" i="5"/>
  <c r="BG142" i="5"/>
  <c r="BE142" i="5"/>
  <c r="AA142" i="5"/>
  <c r="Y142" i="5"/>
  <c r="W142" i="5"/>
  <c r="BK142" i="5"/>
  <c r="N142" i="5"/>
  <c r="BF142" i="5" s="1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Y139" i="5"/>
  <c r="W139" i="5"/>
  <c r="BK139" i="5"/>
  <c r="N139" i="5"/>
  <c r="BF139" i="5"/>
  <c r="BI138" i="5"/>
  <c r="BH138" i="5"/>
  <c r="BG138" i="5"/>
  <c r="BE138" i="5"/>
  <c r="AA138" i="5"/>
  <c r="Y138" i="5"/>
  <c r="W138" i="5"/>
  <c r="BK138" i="5"/>
  <c r="N138" i="5"/>
  <c r="BF138" i="5" s="1"/>
  <c r="BI137" i="5"/>
  <c r="BH137" i="5"/>
  <c r="BG137" i="5"/>
  <c r="BE137" i="5"/>
  <c r="AA137" i="5"/>
  <c r="Y137" i="5"/>
  <c r="W137" i="5"/>
  <c r="BK137" i="5"/>
  <c r="N137" i="5"/>
  <c r="BF137" i="5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M32" i="5" s="1"/>
  <c r="AV91" i="1" s="1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BE133" i="5"/>
  <c r="AA133" i="5"/>
  <c r="Y133" i="5"/>
  <c r="Y132" i="5" s="1"/>
  <c r="W133" i="5"/>
  <c r="BK133" i="5"/>
  <c r="N133" i="5"/>
  <c r="BF133" i="5" s="1"/>
  <c r="F124" i="5"/>
  <c r="F122" i="5"/>
  <c r="BI111" i="5"/>
  <c r="BH111" i="5"/>
  <c r="BG111" i="5"/>
  <c r="BE111" i="5"/>
  <c r="BI110" i="5"/>
  <c r="BH110" i="5"/>
  <c r="BG110" i="5"/>
  <c r="BE110" i="5"/>
  <c r="BI109" i="5"/>
  <c r="BH109" i="5"/>
  <c r="BG109" i="5"/>
  <c r="BE109" i="5"/>
  <c r="BI108" i="5"/>
  <c r="BH108" i="5"/>
  <c r="BG108" i="5"/>
  <c r="BE108" i="5"/>
  <c r="BI107" i="5"/>
  <c r="BH107" i="5"/>
  <c r="BG107" i="5"/>
  <c r="BE107" i="5"/>
  <c r="BI106" i="5"/>
  <c r="BH106" i="5"/>
  <c r="BG106" i="5"/>
  <c r="BE106" i="5"/>
  <c r="F81" i="5"/>
  <c r="F79" i="5"/>
  <c r="O21" i="5"/>
  <c r="E21" i="5"/>
  <c r="O20" i="5"/>
  <c r="O18" i="5"/>
  <c r="E18" i="5"/>
  <c r="M126" i="5" s="1"/>
  <c r="O17" i="5"/>
  <c r="O15" i="5"/>
  <c r="E15" i="5"/>
  <c r="F127" i="5" s="1"/>
  <c r="O14" i="5"/>
  <c r="O12" i="5"/>
  <c r="E12" i="5"/>
  <c r="F126" i="5" s="1"/>
  <c r="O11" i="5"/>
  <c r="O9" i="5"/>
  <c r="M124" i="5" s="1"/>
  <c r="F6" i="5"/>
  <c r="F78" i="5" s="1"/>
  <c r="AY90" i="1"/>
  <c r="AX90" i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BK194" i="4" s="1"/>
  <c r="N194" i="4" s="1"/>
  <c r="N96" i="4" s="1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Y194" i="4" s="1"/>
  <c r="W196" i="4"/>
  <c r="BK196" i="4"/>
  <c r="N196" i="4"/>
  <c r="BF196" i="4"/>
  <c r="BI195" i="4"/>
  <c r="BH195" i="4"/>
  <c r="BG195" i="4"/>
  <c r="BE195" i="4"/>
  <c r="AA195" i="4"/>
  <c r="Y195" i="4"/>
  <c r="W195" i="4"/>
  <c r="BK195" i="4"/>
  <c r="N195" i="4"/>
  <c r="BF195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/>
  <c r="BI191" i="4"/>
  <c r="BH191" i="4"/>
  <c r="BG191" i="4"/>
  <c r="BE191" i="4"/>
  <c r="AA191" i="4"/>
  <c r="Y191" i="4"/>
  <c r="W191" i="4"/>
  <c r="BK191" i="4"/>
  <c r="N191" i="4"/>
  <c r="BF191" i="4" s="1"/>
  <c r="BI190" i="4"/>
  <c r="BH190" i="4"/>
  <c r="BG190" i="4"/>
  <c r="BE190" i="4"/>
  <c r="AA190" i="4"/>
  <c r="Y190" i="4"/>
  <c r="W190" i="4"/>
  <c r="BK190" i="4"/>
  <c r="N190" i="4"/>
  <c r="BF190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/>
  <c r="BI185" i="4"/>
  <c r="BH185" i="4"/>
  <c r="BG185" i="4"/>
  <c r="BE185" i="4"/>
  <c r="AA185" i="4"/>
  <c r="Y185" i="4"/>
  <c r="W185" i="4"/>
  <c r="BK185" i="4"/>
  <c r="N185" i="4"/>
  <c r="BF185" i="4" s="1"/>
  <c r="BI184" i="4"/>
  <c r="BH184" i="4"/>
  <c r="BG184" i="4"/>
  <c r="BE184" i="4"/>
  <c r="AA184" i="4"/>
  <c r="Y184" i="4"/>
  <c r="W184" i="4"/>
  <c r="BK184" i="4"/>
  <c r="N184" i="4"/>
  <c r="BF184" i="4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BK182" i="4"/>
  <c r="N182" i="4"/>
  <c r="BF182" i="4" s="1"/>
  <c r="BI181" i="4"/>
  <c r="BH181" i="4"/>
  <c r="BG181" i="4"/>
  <c r="BE181" i="4"/>
  <c r="AA181" i="4"/>
  <c r="Y181" i="4"/>
  <c r="W181" i="4"/>
  <c r="BK181" i="4"/>
  <c r="N181" i="4"/>
  <c r="BF181" i="4" s="1"/>
  <c r="BI180" i="4"/>
  <c r="BH180" i="4"/>
  <c r="BG180" i="4"/>
  <c r="BE180" i="4"/>
  <c r="AA180" i="4"/>
  <c r="Y180" i="4"/>
  <c r="W180" i="4"/>
  <c r="BK180" i="4"/>
  <c r="N180" i="4"/>
  <c r="BF180" i="4"/>
  <c r="BI179" i="4"/>
  <c r="BH179" i="4"/>
  <c r="BG179" i="4"/>
  <c r="BE179" i="4"/>
  <c r="AA179" i="4"/>
  <c r="Y179" i="4"/>
  <c r="W179" i="4"/>
  <c r="BK179" i="4"/>
  <c r="N179" i="4"/>
  <c r="BF179" i="4" s="1"/>
  <c r="BI178" i="4"/>
  <c r="BH178" i="4"/>
  <c r="BG178" i="4"/>
  <c r="BE178" i="4"/>
  <c r="AA178" i="4"/>
  <c r="Y178" i="4"/>
  <c r="W178" i="4"/>
  <c r="BK178" i="4"/>
  <c r="N178" i="4"/>
  <c r="BF178" i="4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E176" i="4"/>
  <c r="AA176" i="4"/>
  <c r="Y176" i="4"/>
  <c r="W176" i="4"/>
  <c r="BK176" i="4"/>
  <c r="N176" i="4"/>
  <c r="BF176" i="4"/>
  <c r="BI175" i="4"/>
  <c r="BH175" i="4"/>
  <c r="BG175" i="4"/>
  <c r="BE175" i="4"/>
  <c r="AA175" i="4"/>
  <c r="Y175" i="4"/>
  <c r="W175" i="4"/>
  <c r="BK175" i="4"/>
  <c r="N175" i="4"/>
  <c r="BF175" i="4"/>
  <c r="BI174" i="4"/>
  <c r="BH174" i="4"/>
  <c r="BG174" i="4"/>
  <c r="BE174" i="4"/>
  <c r="AA174" i="4"/>
  <c r="Y174" i="4"/>
  <c r="W174" i="4"/>
  <c r="BK174" i="4"/>
  <c r="N174" i="4"/>
  <c r="BF174" i="4"/>
  <c r="BI173" i="4"/>
  <c r="BH173" i="4"/>
  <c r="BG173" i="4"/>
  <c r="BE173" i="4"/>
  <c r="AA173" i="4"/>
  <c r="Y173" i="4"/>
  <c r="W173" i="4"/>
  <c r="BK173" i="4"/>
  <c r="N173" i="4"/>
  <c r="BF173" i="4"/>
  <c r="BI172" i="4"/>
  <c r="BH172" i="4"/>
  <c r="BG172" i="4"/>
  <c r="BE172" i="4"/>
  <c r="AA172" i="4"/>
  <c r="Y172" i="4"/>
  <c r="W172" i="4"/>
  <c r="BK172" i="4"/>
  <c r="N172" i="4"/>
  <c r="BF172" i="4"/>
  <c r="BI171" i="4"/>
  <c r="BH171" i="4"/>
  <c r="BG171" i="4"/>
  <c r="BE171" i="4"/>
  <c r="AA171" i="4"/>
  <c r="Y171" i="4"/>
  <c r="W171" i="4"/>
  <c r="BK171" i="4"/>
  <c r="N171" i="4"/>
  <c r="BF171" i="4"/>
  <c r="BI170" i="4"/>
  <c r="BH170" i="4"/>
  <c r="BG170" i="4"/>
  <c r="BE170" i="4"/>
  <c r="AA170" i="4"/>
  <c r="Y170" i="4"/>
  <c r="W170" i="4"/>
  <c r="BK170" i="4"/>
  <c r="N170" i="4"/>
  <c r="BF170" i="4"/>
  <c r="BI169" i="4"/>
  <c r="BH169" i="4"/>
  <c r="BG169" i="4"/>
  <c r="BE169" i="4"/>
  <c r="AA169" i="4"/>
  <c r="Y169" i="4"/>
  <c r="W169" i="4"/>
  <c r="BK169" i="4"/>
  <c r="N169" i="4"/>
  <c r="BF169" i="4"/>
  <c r="BI168" i="4"/>
  <c r="BH168" i="4"/>
  <c r="BG168" i="4"/>
  <c r="BE168" i="4"/>
  <c r="AA168" i="4"/>
  <c r="Y168" i="4"/>
  <c r="W168" i="4"/>
  <c r="BK168" i="4"/>
  <c r="N168" i="4"/>
  <c r="BF168" i="4"/>
  <c r="BI167" i="4"/>
  <c r="BH167" i="4"/>
  <c r="BG167" i="4"/>
  <c r="BE167" i="4"/>
  <c r="AA167" i="4"/>
  <c r="Y167" i="4"/>
  <c r="W167" i="4"/>
  <c r="BK167" i="4"/>
  <c r="N167" i="4"/>
  <c r="BF167" i="4"/>
  <c r="BI166" i="4"/>
  <c r="BH166" i="4"/>
  <c r="BG166" i="4"/>
  <c r="BE166" i="4"/>
  <c r="AA166" i="4"/>
  <c r="Y166" i="4"/>
  <c r="W166" i="4"/>
  <c r="BK166" i="4"/>
  <c r="N166" i="4"/>
  <c r="BF166" i="4"/>
  <c r="BI165" i="4"/>
  <c r="BH165" i="4"/>
  <c r="BG165" i="4"/>
  <c r="BE165" i="4"/>
  <c r="AA165" i="4"/>
  <c r="Y165" i="4"/>
  <c r="W165" i="4"/>
  <c r="BK165" i="4"/>
  <c r="N165" i="4"/>
  <c r="BF165" i="4"/>
  <c r="BI164" i="4"/>
  <c r="BH164" i="4"/>
  <c r="BG164" i="4"/>
  <c r="BE164" i="4"/>
  <c r="AA164" i="4"/>
  <c r="Y164" i="4"/>
  <c r="W164" i="4"/>
  <c r="BK164" i="4"/>
  <c r="N164" i="4"/>
  <c r="BF164" i="4"/>
  <c r="BI163" i="4"/>
  <c r="BH163" i="4"/>
  <c r="BG163" i="4"/>
  <c r="BE163" i="4"/>
  <c r="AA163" i="4"/>
  <c r="Y163" i="4"/>
  <c r="W163" i="4"/>
  <c r="BK163" i="4"/>
  <c r="N163" i="4"/>
  <c r="BF163" i="4"/>
  <c r="BI162" i="4"/>
  <c r="BH162" i="4"/>
  <c r="BG162" i="4"/>
  <c r="BE162" i="4"/>
  <c r="AA162" i="4"/>
  <c r="Y162" i="4"/>
  <c r="W162" i="4"/>
  <c r="BK162" i="4"/>
  <c r="N162" i="4"/>
  <c r="BF162" i="4"/>
  <c r="BI161" i="4"/>
  <c r="BH161" i="4"/>
  <c r="BG161" i="4"/>
  <c r="BE161" i="4"/>
  <c r="AA161" i="4"/>
  <c r="Y161" i="4"/>
  <c r="W161" i="4"/>
  <c r="BK161" i="4"/>
  <c r="N161" i="4"/>
  <c r="BF161" i="4"/>
  <c r="BI160" i="4"/>
  <c r="BH160" i="4"/>
  <c r="BG160" i="4"/>
  <c r="BE160" i="4"/>
  <c r="AA160" i="4"/>
  <c r="Y160" i="4"/>
  <c r="W160" i="4"/>
  <c r="BK160" i="4"/>
  <c r="N160" i="4"/>
  <c r="BF160" i="4"/>
  <c r="BI159" i="4"/>
  <c r="BH159" i="4"/>
  <c r="BG159" i="4"/>
  <c r="BE159" i="4"/>
  <c r="AA159" i="4"/>
  <c r="Y159" i="4"/>
  <c r="W159" i="4"/>
  <c r="BK159" i="4"/>
  <c r="N159" i="4"/>
  <c r="BF159" i="4"/>
  <c r="BI158" i="4"/>
  <c r="BH158" i="4"/>
  <c r="BG158" i="4"/>
  <c r="BE158" i="4"/>
  <c r="AA158" i="4"/>
  <c r="Y158" i="4"/>
  <c r="W158" i="4"/>
  <c r="BK158" i="4"/>
  <c r="N158" i="4"/>
  <c r="BF158" i="4"/>
  <c r="BI157" i="4"/>
  <c r="BH157" i="4"/>
  <c r="BG157" i="4"/>
  <c r="BE157" i="4"/>
  <c r="AA157" i="4"/>
  <c r="Y157" i="4"/>
  <c r="W157" i="4"/>
  <c r="BK157" i="4"/>
  <c r="N157" i="4"/>
  <c r="BF157" i="4"/>
  <c r="BI156" i="4"/>
  <c r="BH156" i="4"/>
  <c r="BG156" i="4"/>
  <c r="BE156" i="4"/>
  <c r="AA156" i="4"/>
  <c r="Y156" i="4"/>
  <c r="W156" i="4"/>
  <c r="BK156" i="4"/>
  <c r="N156" i="4"/>
  <c r="BF156" i="4"/>
  <c r="BI155" i="4"/>
  <c r="BH155" i="4"/>
  <c r="BG155" i="4"/>
  <c r="BE155" i="4"/>
  <c r="AA155" i="4"/>
  <c r="Y155" i="4"/>
  <c r="W155" i="4"/>
  <c r="BK155" i="4"/>
  <c r="N155" i="4"/>
  <c r="BF155" i="4"/>
  <c r="BI154" i="4"/>
  <c r="BH154" i="4"/>
  <c r="BG154" i="4"/>
  <c r="BE154" i="4"/>
  <c r="AA154" i="4"/>
  <c r="Y154" i="4"/>
  <c r="W154" i="4"/>
  <c r="BK154" i="4"/>
  <c r="N154" i="4"/>
  <c r="BF154" i="4"/>
  <c r="BI153" i="4"/>
  <c r="BH153" i="4"/>
  <c r="BG153" i="4"/>
  <c r="BE153" i="4"/>
  <c r="AA153" i="4"/>
  <c r="Y153" i="4"/>
  <c r="W153" i="4"/>
  <c r="BK153" i="4"/>
  <c r="N153" i="4"/>
  <c r="BF153" i="4"/>
  <c r="BI152" i="4"/>
  <c r="BH152" i="4"/>
  <c r="BG152" i="4"/>
  <c r="BE152" i="4"/>
  <c r="AA152" i="4"/>
  <c r="Y152" i="4"/>
  <c r="W152" i="4"/>
  <c r="BK152" i="4"/>
  <c r="N152" i="4"/>
  <c r="BF152" i="4"/>
  <c r="BI151" i="4"/>
  <c r="BH151" i="4"/>
  <c r="BG151" i="4"/>
  <c r="BE151" i="4"/>
  <c r="AA151" i="4"/>
  <c r="Y151" i="4"/>
  <c r="W151" i="4"/>
  <c r="BK151" i="4"/>
  <c r="N151" i="4"/>
  <c r="BF151" i="4"/>
  <c r="BI150" i="4"/>
  <c r="BH150" i="4"/>
  <c r="BG150" i="4"/>
  <c r="BE150" i="4"/>
  <c r="AA150" i="4"/>
  <c r="Y150" i="4"/>
  <c r="W150" i="4"/>
  <c r="BK150" i="4"/>
  <c r="N150" i="4"/>
  <c r="BF150" i="4"/>
  <c r="BI149" i="4"/>
  <c r="BH149" i="4"/>
  <c r="BG149" i="4"/>
  <c r="BE149" i="4"/>
  <c r="AA149" i="4"/>
  <c r="Y149" i="4"/>
  <c r="W149" i="4"/>
  <c r="BK149" i="4"/>
  <c r="N149" i="4"/>
  <c r="BF149" i="4"/>
  <c r="BI148" i="4"/>
  <c r="BH148" i="4"/>
  <c r="BG148" i="4"/>
  <c r="BE148" i="4"/>
  <c r="AA148" i="4"/>
  <c r="Y148" i="4"/>
  <c r="W148" i="4"/>
  <c r="BK148" i="4"/>
  <c r="N148" i="4"/>
  <c r="BF148" i="4"/>
  <c r="BI147" i="4"/>
  <c r="BH147" i="4"/>
  <c r="BG147" i="4"/>
  <c r="BE147" i="4"/>
  <c r="AA147" i="4"/>
  <c r="Y147" i="4"/>
  <c r="W147" i="4"/>
  <c r="BK147" i="4"/>
  <c r="N147" i="4"/>
  <c r="BF147" i="4"/>
  <c r="BI144" i="4"/>
  <c r="BH144" i="4"/>
  <c r="BG144" i="4"/>
  <c r="BE144" i="4"/>
  <c r="AA144" i="4"/>
  <c r="Y144" i="4"/>
  <c r="W144" i="4"/>
  <c r="BK144" i="4"/>
  <c r="BK142" i="4" s="1"/>
  <c r="N142" i="4" s="1"/>
  <c r="N93" i="4" s="1"/>
  <c r="N144" i="4"/>
  <c r="BF144" i="4"/>
  <c r="BI143" i="4"/>
  <c r="BH143" i="4"/>
  <c r="BG143" i="4"/>
  <c r="BE143" i="4"/>
  <c r="AA143" i="4"/>
  <c r="AA142" i="4"/>
  <c r="Y143" i="4"/>
  <c r="Y142" i="4"/>
  <c r="W143" i="4"/>
  <c r="W142" i="4"/>
  <c r="BK143" i="4"/>
  <c r="N143" i="4"/>
  <c r="BF143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4" i="4"/>
  <c r="BH134" i="4"/>
  <c r="BG134" i="4"/>
  <c r="BE134" i="4"/>
  <c r="AA134" i="4"/>
  <c r="AA133" i="4"/>
  <c r="Y134" i="4"/>
  <c r="Y133" i="4"/>
  <c r="W134" i="4"/>
  <c r="W133" i="4"/>
  <c r="BK134" i="4"/>
  <c r="BK133" i="4"/>
  <c r="N133" i="4" s="1"/>
  <c r="N91" i="4" s="1"/>
  <c r="N134" i="4"/>
  <c r="BF134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/>
  <c r="BI130" i="4"/>
  <c r="BH130" i="4"/>
  <c r="BG130" i="4"/>
  <c r="BE130" i="4"/>
  <c r="AA130" i="4"/>
  <c r="Y130" i="4"/>
  <c r="Y125" i="4" s="1"/>
  <c r="W130" i="4"/>
  <c r="BK130" i="4"/>
  <c r="N130" i="4"/>
  <c r="BF130" i="4" s="1"/>
  <c r="BI129" i="4"/>
  <c r="BH129" i="4"/>
  <c r="BG129" i="4"/>
  <c r="BE129" i="4"/>
  <c r="AA129" i="4"/>
  <c r="Y129" i="4"/>
  <c r="W129" i="4"/>
  <c r="BK129" i="4"/>
  <c r="N129" i="4"/>
  <c r="BF129" i="4" s="1"/>
  <c r="BI128" i="4"/>
  <c r="BH128" i="4"/>
  <c r="BG128" i="4"/>
  <c r="BE128" i="4"/>
  <c r="AA128" i="4"/>
  <c r="Y128" i="4"/>
  <c r="W128" i="4"/>
  <c r="BK128" i="4"/>
  <c r="N128" i="4"/>
  <c r="BF128" i="4" s="1"/>
  <c r="BI127" i="4"/>
  <c r="BH127" i="4"/>
  <c r="BG127" i="4"/>
  <c r="BE127" i="4"/>
  <c r="AA127" i="4"/>
  <c r="Y127" i="4"/>
  <c r="W127" i="4"/>
  <c r="BK127" i="4"/>
  <c r="N127" i="4"/>
  <c r="BF127" i="4"/>
  <c r="BI126" i="4"/>
  <c r="BH126" i="4"/>
  <c r="BG126" i="4"/>
  <c r="BE126" i="4"/>
  <c r="AA126" i="4"/>
  <c r="Y126" i="4"/>
  <c r="W126" i="4"/>
  <c r="BK126" i="4"/>
  <c r="N126" i="4"/>
  <c r="BF126" i="4" s="1"/>
  <c r="M120" i="4"/>
  <c r="M119" i="4"/>
  <c r="F117" i="4"/>
  <c r="F115" i="4"/>
  <c r="BI104" i="4"/>
  <c r="BH104" i="4"/>
  <c r="BG104" i="4"/>
  <c r="BE104" i="4"/>
  <c r="BI103" i="4"/>
  <c r="BH103" i="4"/>
  <c r="BG103" i="4"/>
  <c r="BE103" i="4"/>
  <c r="BI102" i="4"/>
  <c r="BH102" i="4"/>
  <c r="BG102" i="4"/>
  <c r="BE102" i="4"/>
  <c r="BI101" i="4"/>
  <c r="BH101" i="4"/>
  <c r="BG101" i="4"/>
  <c r="BE101" i="4"/>
  <c r="BI100" i="4"/>
  <c r="BH100" i="4"/>
  <c r="BG100" i="4"/>
  <c r="BE100" i="4"/>
  <c r="BI99" i="4"/>
  <c r="BH99" i="4"/>
  <c r="BG99" i="4"/>
  <c r="BE99" i="4"/>
  <c r="M84" i="4"/>
  <c r="M83" i="4"/>
  <c r="F81" i="4"/>
  <c r="F79" i="4"/>
  <c r="O15" i="4"/>
  <c r="E15" i="4"/>
  <c r="F120" i="4" s="1"/>
  <c r="O14" i="4"/>
  <c r="O12" i="4"/>
  <c r="E12" i="4"/>
  <c r="F119" i="4" s="1"/>
  <c r="F83" i="4"/>
  <c r="O11" i="4"/>
  <c r="O9" i="4"/>
  <c r="M117" i="4" s="1"/>
  <c r="F6" i="4"/>
  <c r="AY89" i="1"/>
  <c r="AX89" i="1"/>
  <c r="BI210" i="3"/>
  <c r="BH210" i="3"/>
  <c r="BG210" i="3"/>
  <c r="BE210" i="3"/>
  <c r="AA210" i="3"/>
  <c r="AA209" i="3"/>
  <c r="AA208" i="3" s="1"/>
  <c r="Y210" i="3"/>
  <c r="Y209" i="3" s="1"/>
  <c r="Y208" i="3" s="1"/>
  <c r="W210" i="3"/>
  <c r="W209" i="3" s="1"/>
  <c r="W208" i="3" s="1"/>
  <c r="BK210" i="3"/>
  <c r="BK209" i="3" s="1"/>
  <c r="N210" i="3"/>
  <c r="BF210" i="3"/>
  <c r="BI207" i="3"/>
  <c r="BH207" i="3"/>
  <c r="BG207" i="3"/>
  <c r="BE207" i="3"/>
  <c r="AA207" i="3"/>
  <c r="Y207" i="3"/>
  <c r="W207" i="3"/>
  <c r="BK207" i="3"/>
  <c r="N207" i="3"/>
  <c r="BF207" i="3" s="1"/>
  <c r="BI206" i="3"/>
  <c r="BH206" i="3"/>
  <c r="BG206" i="3"/>
  <c r="BE206" i="3"/>
  <c r="AA206" i="3"/>
  <c r="Y206" i="3"/>
  <c r="W206" i="3"/>
  <c r="BK206" i="3"/>
  <c r="N206" i="3"/>
  <c r="BF206" i="3"/>
  <c r="BI205" i="3"/>
  <c r="BH205" i="3"/>
  <c r="BG205" i="3"/>
  <c r="BE205" i="3"/>
  <c r="AA205" i="3"/>
  <c r="Y205" i="3"/>
  <c r="W205" i="3"/>
  <c r="BK205" i="3"/>
  <c r="BK202" i="3" s="1"/>
  <c r="N202" i="3" s="1"/>
  <c r="N99" i="3" s="1"/>
  <c r="N205" i="3"/>
  <c r="BF205" i="3" s="1"/>
  <c r="BI204" i="3"/>
  <c r="BH204" i="3"/>
  <c r="BG204" i="3"/>
  <c r="BE204" i="3"/>
  <c r="AA204" i="3"/>
  <c r="Y204" i="3"/>
  <c r="Y202" i="3" s="1"/>
  <c r="W204" i="3"/>
  <c r="BK204" i="3"/>
  <c r="N204" i="3"/>
  <c r="BF204" i="3"/>
  <c r="BI203" i="3"/>
  <c r="BH203" i="3"/>
  <c r="BG203" i="3"/>
  <c r="BE203" i="3"/>
  <c r="AA203" i="3"/>
  <c r="Y203" i="3"/>
  <c r="W203" i="3"/>
  <c r="BK203" i="3"/>
  <c r="N203" i="3"/>
  <c r="BF203" i="3" s="1"/>
  <c r="BI201" i="3"/>
  <c r="BH201" i="3"/>
  <c r="BG201" i="3"/>
  <c r="BE201" i="3"/>
  <c r="AA201" i="3"/>
  <c r="Y201" i="3"/>
  <c r="W201" i="3"/>
  <c r="BK201" i="3"/>
  <c r="N201" i="3"/>
  <c r="BF201" i="3"/>
  <c r="BI200" i="3"/>
  <c r="BH200" i="3"/>
  <c r="BG200" i="3"/>
  <c r="BE200" i="3"/>
  <c r="AA200" i="3"/>
  <c r="Y200" i="3"/>
  <c r="W200" i="3"/>
  <c r="BK200" i="3"/>
  <c r="N200" i="3"/>
  <c r="BF200" i="3" s="1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 s="1"/>
  <c r="BI197" i="3"/>
  <c r="BH197" i="3"/>
  <c r="BG197" i="3"/>
  <c r="BE197" i="3"/>
  <c r="AA197" i="3"/>
  <c r="Y197" i="3"/>
  <c r="W197" i="3"/>
  <c r="BK197" i="3"/>
  <c r="N197" i="3"/>
  <c r="BF197" i="3"/>
  <c r="BI196" i="3"/>
  <c r="BH196" i="3"/>
  <c r="BG196" i="3"/>
  <c r="BE196" i="3"/>
  <c r="AA196" i="3"/>
  <c r="Y196" i="3"/>
  <c r="W196" i="3"/>
  <c r="BK196" i="3"/>
  <c r="N196" i="3"/>
  <c r="BF196" i="3" s="1"/>
  <c r="BI195" i="3"/>
  <c r="BH195" i="3"/>
  <c r="BG195" i="3"/>
  <c r="BE195" i="3"/>
  <c r="AA195" i="3"/>
  <c r="Y195" i="3"/>
  <c r="W195" i="3"/>
  <c r="BK195" i="3"/>
  <c r="N195" i="3"/>
  <c r="BF195" i="3"/>
  <c r="BI194" i="3"/>
  <c r="BH194" i="3"/>
  <c r="BG194" i="3"/>
  <c r="BE194" i="3"/>
  <c r="AA194" i="3"/>
  <c r="Y194" i="3"/>
  <c r="W194" i="3"/>
  <c r="BK194" i="3"/>
  <c r="N194" i="3"/>
  <c r="BF194" i="3" s="1"/>
  <c r="BI193" i="3"/>
  <c r="BH193" i="3"/>
  <c r="BG193" i="3"/>
  <c r="BE193" i="3"/>
  <c r="AA193" i="3"/>
  <c r="Y193" i="3"/>
  <c r="W193" i="3"/>
  <c r="BK193" i="3"/>
  <c r="N193" i="3"/>
  <c r="BF193" i="3"/>
  <c r="BI192" i="3"/>
  <c r="BH192" i="3"/>
  <c r="BG192" i="3"/>
  <c r="BE192" i="3"/>
  <c r="AA192" i="3"/>
  <c r="Y192" i="3"/>
  <c r="W192" i="3"/>
  <c r="BK192" i="3"/>
  <c r="N192" i="3"/>
  <c r="BF192" i="3" s="1"/>
  <c r="BI191" i="3"/>
  <c r="BH191" i="3"/>
  <c r="BG191" i="3"/>
  <c r="BE191" i="3"/>
  <c r="AA191" i="3"/>
  <c r="AA190" i="3" s="1"/>
  <c r="Y191" i="3"/>
  <c r="W191" i="3"/>
  <c r="BK191" i="3"/>
  <c r="N191" i="3"/>
  <c r="BF191" i="3" s="1"/>
  <c r="BI189" i="3"/>
  <c r="BH189" i="3"/>
  <c r="BG189" i="3"/>
  <c r="BE189" i="3"/>
  <c r="AA189" i="3"/>
  <c r="Y189" i="3"/>
  <c r="W189" i="3"/>
  <c r="BK189" i="3"/>
  <c r="N189" i="3"/>
  <c r="BF189" i="3"/>
  <c r="BI188" i="3"/>
  <c r="BH188" i="3"/>
  <c r="BG188" i="3"/>
  <c r="BE188" i="3"/>
  <c r="AA188" i="3"/>
  <c r="Y188" i="3"/>
  <c r="W188" i="3"/>
  <c r="BK188" i="3"/>
  <c r="N188" i="3"/>
  <c r="BF188" i="3" s="1"/>
  <c r="BI187" i="3"/>
  <c r="BH187" i="3"/>
  <c r="BG187" i="3"/>
  <c r="BE187" i="3"/>
  <c r="AA187" i="3"/>
  <c r="Y187" i="3"/>
  <c r="Y185" i="3" s="1"/>
  <c r="W187" i="3"/>
  <c r="BK187" i="3"/>
  <c r="N187" i="3"/>
  <c r="BF187" i="3"/>
  <c r="BI186" i="3"/>
  <c r="BH186" i="3"/>
  <c r="BG186" i="3"/>
  <c r="BE186" i="3"/>
  <c r="AA186" i="3"/>
  <c r="Y186" i="3"/>
  <c r="W186" i="3"/>
  <c r="BK186" i="3"/>
  <c r="N186" i="3"/>
  <c r="BF186" i="3" s="1"/>
  <c r="BI184" i="3"/>
  <c r="BH184" i="3"/>
  <c r="BG184" i="3"/>
  <c r="BE184" i="3"/>
  <c r="AA184" i="3"/>
  <c r="Y184" i="3"/>
  <c r="W184" i="3"/>
  <c r="BK184" i="3"/>
  <c r="N184" i="3"/>
  <c r="BF184" i="3"/>
  <c r="BI183" i="3"/>
  <c r="BH183" i="3"/>
  <c r="BG183" i="3"/>
  <c r="BE183" i="3"/>
  <c r="AA183" i="3"/>
  <c r="AA182" i="3" s="1"/>
  <c r="Y183" i="3"/>
  <c r="W183" i="3"/>
  <c r="BK183" i="3"/>
  <c r="BK182" i="3"/>
  <c r="N182" i="3" s="1"/>
  <c r="N96" i="3" s="1"/>
  <c r="N183" i="3"/>
  <c r="BF183" i="3" s="1"/>
  <c r="BI181" i="3"/>
  <c r="BH181" i="3"/>
  <c r="BG181" i="3"/>
  <c r="BE181" i="3"/>
  <c r="AA181" i="3"/>
  <c r="Y181" i="3"/>
  <c r="W181" i="3"/>
  <c r="BK181" i="3"/>
  <c r="N181" i="3"/>
  <c r="BF181" i="3"/>
  <c r="BI180" i="3"/>
  <c r="BH180" i="3"/>
  <c r="BG180" i="3"/>
  <c r="BE180" i="3"/>
  <c r="AA180" i="3"/>
  <c r="Y180" i="3"/>
  <c r="W180" i="3"/>
  <c r="BK180" i="3"/>
  <c r="N180" i="3"/>
  <c r="BF180" i="3"/>
  <c r="BI179" i="3"/>
  <c r="BH179" i="3"/>
  <c r="BG179" i="3"/>
  <c r="BE179" i="3"/>
  <c r="AA179" i="3"/>
  <c r="Y179" i="3"/>
  <c r="W179" i="3"/>
  <c r="BK179" i="3"/>
  <c r="N179" i="3"/>
  <c r="BF179" i="3"/>
  <c r="BI178" i="3"/>
  <c r="BH178" i="3"/>
  <c r="BG178" i="3"/>
  <c r="BE178" i="3"/>
  <c r="AA178" i="3"/>
  <c r="Y178" i="3"/>
  <c r="W178" i="3"/>
  <c r="BK178" i="3"/>
  <c r="N178" i="3"/>
  <c r="BF178" i="3"/>
  <c r="BI177" i="3"/>
  <c r="BH177" i="3"/>
  <c r="BG177" i="3"/>
  <c r="BE177" i="3"/>
  <c r="AA177" i="3"/>
  <c r="Y177" i="3"/>
  <c r="W177" i="3"/>
  <c r="BK177" i="3"/>
  <c r="N177" i="3"/>
  <c r="BF177" i="3"/>
  <c r="BI176" i="3"/>
  <c r="BH176" i="3"/>
  <c r="BG176" i="3"/>
  <c r="BE176" i="3"/>
  <c r="AA176" i="3"/>
  <c r="AA173" i="3" s="1"/>
  <c r="Y176" i="3"/>
  <c r="Y173" i="3" s="1"/>
  <c r="W176" i="3"/>
  <c r="BK176" i="3"/>
  <c r="N176" i="3"/>
  <c r="BF176" i="3"/>
  <c r="BI175" i="3"/>
  <c r="BH175" i="3"/>
  <c r="BG175" i="3"/>
  <c r="BE175" i="3"/>
  <c r="AA175" i="3"/>
  <c r="Y175" i="3"/>
  <c r="W175" i="3"/>
  <c r="BK175" i="3"/>
  <c r="N175" i="3"/>
  <c r="BF175" i="3"/>
  <c r="BI174" i="3"/>
  <c r="BH174" i="3"/>
  <c r="BG174" i="3"/>
  <c r="BE174" i="3"/>
  <c r="AA174" i="3"/>
  <c r="Y174" i="3"/>
  <c r="W174" i="3"/>
  <c r="W173" i="3"/>
  <c r="BK174" i="3"/>
  <c r="N174" i="3"/>
  <c r="BF174" i="3" s="1"/>
  <c r="BI172" i="3"/>
  <c r="BH172" i="3"/>
  <c r="BG172" i="3"/>
  <c r="BE172" i="3"/>
  <c r="AA172" i="3"/>
  <c r="Y172" i="3"/>
  <c r="W172" i="3"/>
  <c r="BK172" i="3"/>
  <c r="N172" i="3"/>
  <c r="BF172" i="3" s="1"/>
  <c r="BI171" i="3"/>
  <c r="BH171" i="3"/>
  <c r="BG171" i="3"/>
  <c r="BE171" i="3"/>
  <c r="AA171" i="3"/>
  <c r="Y171" i="3"/>
  <c r="W171" i="3"/>
  <c r="BK171" i="3"/>
  <c r="N171" i="3"/>
  <c r="BF171" i="3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 s="1"/>
  <c r="BI159" i="3"/>
  <c r="BH159" i="3"/>
  <c r="BG159" i="3"/>
  <c r="BE159" i="3"/>
  <c r="AA159" i="3"/>
  <c r="Y159" i="3"/>
  <c r="W159" i="3"/>
  <c r="BK159" i="3"/>
  <c r="N159" i="3"/>
  <c r="BF159" i="3"/>
  <c r="BI158" i="3"/>
  <c r="BH158" i="3"/>
  <c r="BG158" i="3"/>
  <c r="BE158" i="3"/>
  <c r="AA158" i="3"/>
  <c r="Y158" i="3"/>
  <c r="W158" i="3"/>
  <c r="BK158" i="3"/>
  <c r="N158" i="3"/>
  <c r="BF158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Y146" i="3"/>
  <c r="W146" i="3"/>
  <c r="BK146" i="3"/>
  <c r="N146" i="3"/>
  <c r="BF146" i="3"/>
  <c r="BI145" i="3"/>
  <c r="BH145" i="3"/>
  <c r="BG145" i="3"/>
  <c r="BE145" i="3"/>
  <c r="AA145" i="3"/>
  <c r="Y145" i="3"/>
  <c r="W145" i="3"/>
  <c r="BK145" i="3"/>
  <c r="N145" i="3"/>
  <c r="BF145" i="3" s="1"/>
  <c r="BI144" i="3"/>
  <c r="BH144" i="3"/>
  <c r="BG144" i="3"/>
  <c r="BE144" i="3"/>
  <c r="AA144" i="3"/>
  <c r="Y144" i="3"/>
  <c r="W144" i="3"/>
  <c r="BK144" i="3"/>
  <c r="N144" i="3"/>
  <c r="BF144" i="3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AA140" i="3" s="1"/>
  <c r="Y141" i="3"/>
  <c r="W141" i="3"/>
  <c r="BK141" i="3"/>
  <c r="N141" i="3"/>
  <c r="BF141" i="3"/>
  <c r="BI138" i="3"/>
  <c r="BH138" i="3"/>
  <c r="BG138" i="3"/>
  <c r="BE138" i="3"/>
  <c r="AA138" i="3"/>
  <c r="AA137" i="3"/>
  <c r="Y138" i="3"/>
  <c r="Y137" i="3"/>
  <c r="W138" i="3"/>
  <c r="W137" i="3"/>
  <c r="BK138" i="3"/>
  <c r="BK137" i="3"/>
  <c r="N137" i="3" s="1"/>
  <c r="N92" i="3" s="1"/>
  <c r="N138" i="3"/>
  <c r="BF138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Y133" i="3" s="1"/>
  <c r="W134" i="3"/>
  <c r="BK134" i="3"/>
  <c r="BK133" i="3"/>
  <c r="N133" i="3" s="1"/>
  <c r="N91" i="3" s="1"/>
  <c r="N134" i="3"/>
  <c r="BF134" i="3" s="1"/>
  <c r="BI132" i="3"/>
  <c r="BH132" i="3"/>
  <c r="BG132" i="3"/>
  <c r="BE132" i="3"/>
  <c r="AA132" i="3"/>
  <c r="Y132" i="3"/>
  <c r="Y130" i="3" s="1"/>
  <c r="W132" i="3"/>
  <c r="BK132" i="3"/>
  <c r="N132" i="3"/>
  <c r="BF132" i="3"/>
  <c r="BI131" i="3"/>
  <c r="BH131" i="3"/>
  <c r="BG131" i="3"/>
  <c r="BE131" i="3"/>
  <c r="AA131" i="3"/>
  <c r="AA130" i="3" s="1"/>
  <c r="Y131" i="3"/>
  <c r="W131" i="3"/>
  <c r="W130" i="3" s="1"/>
  <c r="BK131" i="3"/>
  <c r="N131" i="3"/>
  <c r="BF131" i="3" s="1"/>
  <c r="F122" i="3"/>
  <c r="F12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BE106" i="3"/>
  <c r="BI105" i="3"/>
  <c r="BH105" i="3"/>
  <c r="BG105" i="3"/>
  <c r="BE105" i="3"/>
  <c r="BI104" i="3"/>
  <c r="BH104" i="3"/>
  <c r="BG104" i="3"/>
  <c r="BE104" i="3"/>
  <c r="F81" i="3"/>
  <c r="F79" i="3"/>
  <c r="O21" i="3"/>
  <c r="E21" i="3"/>
  <c r="M125" i="3"/>
  <c r="M84" i="3"/>
  <c r="O20" i="3"/>
  <c r="O18" i="3"/>
  <c r="E18" i="3"/>
  <c r="M124" i="3" s="1"/>
  <c r="O17" i="3"/>
  <c r="O15" i="3"/>
  <c r="E15" i="3"/>
  <c r="F125" i="3"/>
  <c r="F84" i="3"/>
  <c r="O14" i="3"/>
  <c r="O12" i="3"/>
  <c r="E12" i="3"/>
  <c r="F124" i="3" s="1"/>
  <c r="O11" i="3"/>
  <c r="O9" i="3"/>
  <c r="M122" i="3" s="1"/>
  <c r="F6" i="3"/>
  <c r="F119" i="3"/>
  <c r="F78" i="3"/>
  <c r="AY88" i="1"/>
  <c r="AX88" i="1"/>
  <c r="BI203" i="2"/>
  <c r="BH203" i="2"/>
  <c r="BG203" i="2"/>
  <c r="BE203" i="2"/>
  <c r="AA203" i="2"/>
  <c r="AA202" i="2"/>
  <c r="AA201" i="2" s="1"/>
  <c r="Y203" i="2"/>
  <c r="Y202" i="2" s="1"/>
  <c r="Y201" i="2" s="1"/>
  <c r="W203" i="2"/>
  <c r="W202" i="2"/>
  <c r="W201" i="2" s="1"/>
  <c r="BK203" i="2"/>
  <c r="BK202" i="2" s="1"/>
  <c r="N203" i="2"/>
  <c r="BF203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Y195" i="2" s="1"/>
  <c r="W196" i="2"/>
  <c r="BK196" i="2"/>
  <c r="N196" i="2"/>
  <c r="BF196" i="2" s="1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W190" i="2" s="1"/>
  <c r="BK193" i="2"/>
  <c r="N193" i="2"/>
  <c r="BF193" i="2"/>
  <c r="BI192" i="2"/>
  <c r="BH192" i="2"/>
  <c r="BG192" i="2"/>
  <c r="BE192" i="2"/>
  <c r="AA192" i="2"/>
  <c r="Y192" i="2"/>
  <c r="W192" i="2"/>
  <c r="BK192" i="2"/>
  <c r="BK190" i="2" s="1"/>
  <c r="N190" i="2" s="1"/>
  <c r="N99" i="2" s="1"/>
  <c r="N192" i="2"/>
  <c r="BF192" i="2" s="1"/>
  <c r="BI191" i="2"/>
  <c r="BH191" i="2"/>
  <c r="BG191" i="2"/>
  <c r="BE191" i="2"/>
  <c r="AA191" i="2"/>
  <c r="Y191" i="2"/>
  <c r="Y190" i="2"/>
  <c r="W191" i="2"/>
  <c r="BK191" i="2"/>
  <c r="N191" i="2"/>
  <c r="BF191" i="2" s="1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BK183" i="2" s="1"/>
  <c r="N183" i="2" s="1"/>
  <c r="N98" i="2" s="1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Y183" i="2" s="1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Y175" i="2" s="1"/>
  <c r="W176" i="2"/>
  <c r="BK176" i="2"/>
  <c r="BK175" i="2" s="1"/>
  <c r="N175" i="2" s="1"/>
  <c r="N97" i="2" s="1"/>
  <c r="N176" i="2"/>
  <c r="BF176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Y171" i="2" s="1"/>
  <c r="W172" i="2"/>
  <c r="BK172" i="2"/>
  <c r="N172" i="2"/>
  <c r="BF172" i="2" s="1"/>
  <c r="BI170" i="2"/>
  <c r="BH170" i="2"/>
  <c r="BG170" i="2"/>
  <c r="BE170" i="2"/>
  <c r="AA170" i="2"/>
  <c r="AA169" i="2"/>
  <c r="Y170" i="2"/>
  <c r="Y169" i="2" s="1"/>
  <c r="W170" i="2"/>
  <c r="W169" i="2"/>
  <c r="BK170" i="2"/>
  <c r="BK169" i="2"/>
  <c r="N169" i="2" s="1"/>
  <c r="N95" i="2" s="1"/>
  <c r="N170" i="2"/>
  <c r="BF170" i="2" s="1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W165" i="2" s="1"/>
  <c r="BK167" i="2"/>
  <c r="N167" i="2"/>
  <c r="BF167" i="2"/>
  <c r="BI166" i="2"/>
  <c r="BH166" i="2"/>
  <c r="BG166" i="2"/>
  <c r="BE166" i="2"/>
  <c r="AA166" i="2"/>
  <c r="AA165" i="2" s="1"/>
  <c r="Y166" i="2"/>
  <c r="W166" i="2"/>
  <c r="BK166" i="2"/>
  <c r="N166" i="2"/>
  <c r="BF166" i="2" s="1"/>
  <c r="BI163" i="2"/>
  <c r="BH163" i="2"/>
  <c r="BG163" i="2"/>
  <c r="BE163" i="2"/>
  <c r="AA163" i="2"/>
  <c r="AA162" i="2" s="1"/>
  <c r="Y163" i="2"/>
  <c r="Y162" i="2"/>
  <c r="W163" i="2"/>
  <c r="W162" i="2" s="1"/>
  <c r="BK163" i="2"/>
  <c r="BK162" i="2"/>
  <c r="N162" i="2" s="1"/>
  <c r="N92" i="2" s="1"/>
  <c r="N163" i="2"/>
  <c r="BF163" i="2" s="1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AA145" i="2" s="1"/>
  <c r="Y148" i="2"/>
  <c r="Y145" i="2" s="1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W145" i="2"/>
  <c r="BK146" i="2"/>
  <c r="N146" i="2"/>
  <c r="BF146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H35" i="2" s="1"/>
  <c r="BC88" i="1" s="1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AA131" i="2" s="1"/>
  <c r="Y132" i="2"/>
  <c r="Y131" i="2" s="1"/>
  <c r="W132" i="2"/>
  <c r="BK132" i="2"/>
  <c r="N132" i="2"/>
  <c r="BF132" i="2" s="1"/>
  <c r="F123" i="2"/>
  <c r="F121" i="2"/>
  <c r="BI110" i="2"/>
  <c r="BH110" i="2"/>
  <c r="BG110" i="2"/>
  <c r="BE110" i="2"/>
  <c r="BI109" i="2"/>
  <c r="BH109" i="2"/>
  <c r="BG109" i="2"/>
  <c r="BE109" i="2"/>
  <c r="BI108" i="2"/>
  <c r="BH108" i="2"/>
  <c r="BG108" i="2"/>
  <c r="BE108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F81" i="2"/>
  <c r="F79" i="2"/>
  <c r="O21" i="2"/>
  <c r="E21" i="2"/>
  <c r="M84" i="2" s="1"/>
  <c r="O20" i="2"/>
  <c r="O18" i="2"/>
  <c r="E18" i="2"/>
  <c r="M125" i="2" s="1"/>
  <c r="O17" i="2"/>
  <c r="O15" i="2"/>
  <c r="E15" i="2"/>
  <c r="F126" i="2" s="1"/>
  <c r="O14" i="2"/>
  <c r="O12" i="2"/>
  <c r="E12" i="2"/>
  <c r="F125" i="2" s="1"/>
  <c r="O11" i="2"/>
  <c r="O9" i="2"/>
  <c r="M123" i="2" s="1"/>
  <c r="F6" i="2"/>
  <c r="F120" i="2"/>
  <c r="F78" i="2"/>
  <c r="CK111" i="1"/>
  <c r="CJ111" i="1"/>
  <c r="CI111" i="1"/>
  <c r="CC111" i="1"/>
  <c r="CH111" i="1"/>
  <c r="CB111" i="1"/>
  <c r="CG111" i="1"/>
  <c r="CA111" i="1"/>
  <c r="CF111" i="1"/>
  <c r="BZ111" i="1"/>
  <c r="CE111" i="1"/>
  <c r="CK110" i="1"/>
  <c r="CJ110" i="1"/>
  <c r="CI110" i="1"/>
  <c r="CC110" i="1"/>
  <c r="CH110" i="1"/>
  <c r="CB110" i="1"/>
  <c r="CG110" i="1"/>
  <c r="CA110" i="1"/>
  <c r="CF110" i="1"/>
  <c r="BZ110" i="1"/>
  <c r="CE110" i="1"/>
  <c r="CK109" i="1"/>
  <c r="CJ109" i="1"/>
  <c r="CI109" i="1"/>
  <c r="CC109" i="1"/>
  <c r="CH109" i="1"/>
  <c r="CB109" i="1"/>
  <c r="CG109" i="1"/>
  <c r="CA109" i="1"/>
  <c r="CF109" i="1"/>
  <c r="BZ109" i="1"/>
  <c r="CE109" i="1"/>
  <c r="CK108" i="1"/>
  <c r="CJ108" i="1"/>
  <c r="CI108" i="1"/>
  <c r="CH108" i="1"/>
  <c r="CG108" i="1"/>
  <c r="CF108" i="1"/>
  <c r="BZ108" i="1"/>
  <c r="CE108" i="1"/>
  <c r="AM83" i="1"/>
  <c r="L83" i="1"/>
  <c r="AM82" i="1"/>
  <c r="L82" i="1"/>
  <c r="AM80" i="1"/>
  <c r="L80" i="1"/>
  <c r="L78" i="1"/>
  <c r="L77" i="1"/>
  <c r="BK184" i="5" l="1"/>
  <c r="N184" i="5" s="1"/>
  <c r="N96" i="5" s="1"/>
  <c r="AA175" i="2"/>
  <c r="W175" i="2"/>
  <c r="AA195" i="2"/>
  <c r="W195" i="2"/>
  <c r="W133" i="3"/>
  <c r="W129" i="3" s="1"/>
  <c r="AA185" i="3"/>
  <c r="AA139" i="3" s="1"/>
  <c r="W185" i="3"/>
  <c r="AA202" i="3"/>
  <c r="W202" i="3"/>
  <c r="F84" i="4"/>
  <c r="F119" i="7"/>
  <c r="F83" i="7"/>
  <c r="Y145" i="17"/>
  <c r="AA130" i="2"/>
  <c r="AA129" i="2" s="1"/>
  <c r="H32" i="2"/>
  <c r="AZ88" i="1" s="1"/>
  <c r="F78" i="18"/>
  <c r="F116" i="18"/>
  <c r="M126" i="2"/>
  <c r="AA171" i="2"/>
  <c r="W171" i="2"/>
  <c r="W164" i="2" s="1"/>
  <c r="W129" i="2" s="1"/>
  <c r="AU88" i="1" s="1"/>
  <c r="H35" i="3"/>
  <c r="BC89" i="1" s="1"/>
  <c r="W182" i="3"/>
  <c r="M81" i="4"/>
  <c r="AA146" i="4"/>
  <c r="AA145" i="4" s="1"/>
  <c r="F83" i="5"/>
  <c r="BK192" i="5"/>
  <c r="N192" i="5" s="1"/>
  <c r="N97" i="5" s="1"/>
  <c r="W183" i="9"/>
  <c r="W148" i="11"/>
  <c r="AA190" i="2"/>
  <c r="AA164" i="2" s="1"/>
  <c r="Y148" i="11"/>
  <c r="M117" i="16"/>
  <c r="M81" i="16"/>
  <c r="Y135" i="4"/>
  <c r="BK173" i="3"/>
  <c r="N173" i="3" s="1"/>
  <c r="N95" i="3" s="1"/>
  <c r="W131" i="2"/>
  <c r="W130" i="2" s="1"/>
  <c r="BK185" i="3"/>
  <c r="N185" i="3" s="1"/>
  <c r="N97" i="3" s="1"/>
  <c r="BK176" i="5"/>
  <c r="N176" i="5" s="1"/>
  <c r="N95" i="5" s="1"/>
  <c r="Y129" i="6"/>
  <c r="Y128" i="6" s="1"/>
  <c r="W125" i="7"/>
  <c r="BK135" i="7"/>
  <c r="N135" i="7" s="1"/>
  <c r="N92" i="7" s="1"/>
  <c r="AA146" i="7"/>
  <c r="AA145" i="7" s="1"/>
  <c r="BK196" i="11"/>
  <c r="N196" i="11" s="1"/>
  <c r="N101" i="11" s="1"/>
  <c r="BK145" i="2"/>
  <c r="N145" i="2" s="1"/>
  <c r="N91" i="2" s="1"/>
  <c r="W183" i="2"/>
  <c r="BK140" i="3"/>
  <c r="BK139" i="3" s="1"/>
  <c r="N139" i="3" s="1"/>
  <c r="N93" i="3" s="1"/>
  <c r="W184" i="5"/>
  <c r="AA133" i="3"/>
  <c r="H36" i="4"/>
  <c r="BD90" i="1" s="1"/>
  <c r="BK195" i="2"/>
  <c r="N195" i="2" s="1"/>
  <c r="N100" i="2" s="1"/>
  <c r="Y182" i="3"/>
  <c r="BK132" i="5"/>
  <c r="Y192" i="5"/>
  <c r="W193" i="7"/>
  <c r="BK193" i="7"/>
  <c r="N193" i="7" s="1"/>
  <c r="N96" i="7" s="1"/>
  <c r="BK190" i="3"/>
  <c r="N190" i="3" s="1"/>
  <c r="N98" i="3" s="1"/>
  <c r="Y146" i="5"/>
  <c r="M81" i="2"/>
  <c r="BK171" i="2"/>
  <c r="N171" i="2" s="1"/>
  <c r="N96" i="2" s="1"/>
  <c r="AA183" i="2"/>
  <c r="W140" i="3"/>
  <c r="W190" i="3"/>
  <c r="BK135" i="4"/>
  <c r="N135" i="4" s="1"/>
  <c r="N92" i="4" s="1"/>
  <c r="W146" i="4"/>
  <c r="W145" i="4" s="1"/>
  <c r="F121" i="5"/>
  <c r="F84" i="5"/>
  <c r="W138" i="6"/>
  <c r="Y178" i="6"/>
  <c r="M124" i="9"/>
  <c r="M83" i="9"/>
  <c r="Y193" i="9"/>
  <c r="W186" i="17"/>
  <c r="BK132" i="8"/>
  <c r="BK168" i="8"/>
  <c r="N168" i="8" s="1"/>
  <c r="N96" i="8" s="1"/>
  <c r="BK176" i="8"/>
  <c r="N176" i="8" s="1"/>
  <c r="N98" i="8" s="1"/>
  <c r="BK204" i="9"/>
  <c r="N204" i="9" s="1"/>
  <c r="N99" i="9" s="1"/>
  <c r="W144" i="10"/>
  <c r="W143" i="10" s="1"/>
  <c r="W189" i="11"/>
  <c r="AA128" i="12"/>
  <c r="Y125" i="13"/>
  <c r="BK125" i="13"/>
  <c r="BK186" i="15"/>
  <c r="N186" i="15" s="1"/>
  <c r="N98" i="15" s="1"/>
  <c r="W130" i="17"/>
  <c r="AA145" i="17"/>
  <c r="BK145" i="17"/>
  <c r="N145" i="17" s="1"/>
  <c r="N91" i="17" s="1"/>
  <c r="BK152" i="18"/>
  <c r="N152" i="18" s="1"/>
  <c r="N91" i="18" s="1"/>
  <c r="Y185" i="18"/>
  <c r="H35" i="7"/>
  <c r="BC93" i="1" s="1"/>
  <c r="Y125" i="7"/>
  <c r="Y124" i="7" s="1"/>
  <c r="F78" i="8"/>
  <c r="Y132" i="8"/>
  <c r="Y176" i="8"/>
  <c r="W185" i="8"/>
  <c r="BK193" i="9"/>
  <c r="N193" i="9" s="1"/>
  <c r="N98" i="9" s="1"/>
  <c r="Y204" i="9"/>
  <c r="W133" i="10"/>
  <c r="M83" i="11"/>
  <c r="F123" i="15"/>
  <c r="BK179" i="15"/>
  <c r="N179" i="15" s="1"/>
  <c r="N97" i="15" s="1"/>
  <c r="BK191" i="16"/>
  <c r="N191" i="16" s="1"/>
  <c r="N96" i="16" s="1"/>
  <c r="AA130" i="17"/>
  <c r="Y176" i="17"/>
  <c r="M32" i="18"/>
  <c r="AV104" i="1" s="1"/>
  <c r="Y152" i="18"/>
  <c r="F78" i="19"/>
  <c r="AA142" i="7"/>
  <c r="W164" i="8"/>
  <c r="Y168" i="8"/>
  <c r="F84" i="9"/>
  <c r="W140" i="9"/>
  <c r="BK183" i="9"/>
  <c r="N183" i="9" s="1"/>
  <c r="N96" i="9" s="1"/>
  <c r="W188" i="9"/>
  <c r="Y125" i="10"/>
  <c r="Y124" i="10" s="1"/>
  <c r="AA175" i="11"/>
  <c r="BK175" i="11"/>
  <c r="N175" i="11" s="1"/>
  <c r="N95" i="11" s="1"/>
  <c r="F83" i="12"/>
  <c r="W134" i="12"/>
  <c r="AA134" i="12"/>
  <c r="BK182" i="12"/>
  <c r="N182" i="12" s="1"/>
  <c r="N96" i="12" s="1"/>
  <c r="AA185" i="14"/>
  <c r="BK129" i="15"/>
  <c r="N129" i="15" s="1"/>
  <c r="N90" i="15" s="1"/>
  <c r="F83" i="16"/>
  <c r="H34" i="16"/>
  <c r="BB102" i="1" s="1"/>
  <c r="M81" i="17"/>
  <c r="Y130" i="17"/>
  <c r="Y129" i="17" s="1"/>
  <c r="Y171" i="17"/>
  <c r="BK161" i="18"/>
  <c r="N161" i="18" s="1"/>
  <c r="N92" i="18" s="1"/>
  <c r="Y142" i="19"/>
  <c r="BK146" i="19"/>
  <c r="Y193" i="7"/>
  <c r="AA185" i="8"/>
  <c r="M81" i="9"/>
  <c r="Y133" i="9"/>
  <c r="BK188" i="9"/>
  <c r="N188" i="9" s="1"/>
  <c r="N97" i="9" s="1"/>
  <c r="AA193" i="9"/>
  <c r="H36" i="10"/>
  <c r="BD96" i="1" s="1"/>
  <c r="AA144" i="10"/>
  <c r="AA143" i="10" s="1"/>
  <c r="Y175" i="11"/>
  <c r="BK179" i="11"/>
  <c r="N179" i="11" s="1"/>
  <c r="N96" i="11" s="1"/>
  <c r="Y185" i="11"/>
  <c r="Y193" i="11"/>
  <c r="Y192" i="11" s="1"/>
  <c r="Y134" i="14"/>
  <c r="BK134" i="14"/>
  <c r="W179" i="14"/>
  <c r="H35" i="18"/>
  <c r="BC104" i="1" s="1"/>
  <c r="AA125" i="19"/>
  <c r="AA142" i="19"/>
  <c r="BK193" i="19"/>
  <c r="N193" i="19" s="1"/>
  <c r="N96" i="19" s="1"/>
  <c r="Y185" i="8"/>
  <c r="BK172" i="9"/>
  <c r="N172" i="9" s="1"/>
  <c r="N95" i="9" s="1"/>
  <c r="Y133" i="10"/>
  <c r="BK140" i="10"/>
  <c r="N140" i="10" s="1"/>
  <c r="N93" i="10" s="1"/>
  <c r="Y138" i="15"/>
  <c r="BK138" i="15"/>
  <c r="N138" i="15" s="1"/>
  <c r="N94" i="15" s="1"/>
  <c r="W145" i="17"/>
  <c r="W167" i="17"/>
  <c r="W166" i="17" s="1"/>
  <c r="W128" i="17" s="1"/>
  <c r="AU103" i="1" s="1"/>
  <c r="Y182" i="17"/>
  <c r="BK127" i="18"/>
  <c r="BK126" i="18" s="1"/>
  <c r="Y161" i="18"/>
  <c r="AA181" i="18"/>
  <c r="M81" i="19"/>
  <c r="W135" i="7"/>
  <c r="Y164" i="8"/>
  <c r="Y130" i="9"/>
  <c r="Y129" i="9" s="1"/>
  <c r="Y183" i="9"/>
  <c r="AA191" i="10"/>
  <c r="M81" i="11"/>
  <c r="M84" i="11"/>
  <c r="AA132" i="11"/>
  <c r="AA131" i="11" s="1"/>
  <c r="Y179" i="11"/>
  <c r="W196" i="11"/>
  <c r="W127" i="12"/>
  <c r="BK167" i="12"/>
  <c r="N167" i="12" s="1"/>
  <c r="N94" i="12" s="1"/>
  <c r="BK194" i="12"/>
  <c r="N194" i="12" s="1"/>
  <c r="N97" i="12" s="1"/>
  <c r="M81" i="14"/>
  <c r="W191" i="14"/>
  <c r="BK200" i="14"/>
  <c r="N200" i="14" s="1"/>
  <c r="N99" i="14" s="1"/>
  <c r="Y164" i="15"/>
  <c r="Y133" i="16"/>
  <c r="F83" i="17"/>
  <c r="BK185" i="18"/>
  <c r="N185" i="18" s="1"/>
  <c r="N96" i="18" s="1"/>
  <c r="Y135" i="19"/>
  <c r="BK135" i="19"/>
  <c r="N135" i="19" s="1"/>
  <c r="N92" i="19" s="1"/>
  <c r="F83" i="8"/>
  <c r="M32" i="8"/>
  <c r="AV94" i="1" s="1"/>
  <c r="BK185" i="8"/>
  <c r="N185" i="8" s="1"/>
  <c r="N101" i="8" s="1"/>
  <c r="F83" i="9"/>
  <c r="Y172" i="9"/>
  <c r="Y188" i="9"/>
  <c r="W125" i="10"/>
  <c r="W124" i="10" s="1"/>
  <c r="W132" i="11"/>
  <c r="Y171" i="11"/>
  <c r="AA179" i="11"/>
  <c r="BK189" i="11"/>
  <c r="N189" i="11" s="1"/>
  <c r="N98" i="11" s="1"/>
  <c r="F84" i="12"/>
  <c r="Y128" i="12"/>
  <c r="Y127" i="12" s="1"/>
  <c r="BK146" i="13"/>
  <c r="N146" i="13" s="1"/>
  <c r="N95" i="13" s="1"/>
  <c r="BK148" i="14"/>
  <c r="N148" i="14" s="1"/>
  <c r="N91" i="14" s="1"/>
  <c r="BK211" i="14"/>
  <c r="N211" i="14" s="1"/>
  <c r="N103" i="14" s="1"/>
  <c r="AA167" i="17"/>
  <c r="AA166" i="17" s="1"/>
  <c r="F84" i="18"/>
  <c r="AA161" i="18"/>
  <c r="W161" i="18"/>
  <c r="AA167" i="18"/>
  <c r="AA135" i="19"/>
  <c r="W135" i="19"/>
  <c r="W124" i="19" s="1"/>
  <c r="W123" i="19" s="1"/>
  <c r="AU105" i="1" s="1"/>
  <c r="AA129" i="3"/>
  <c r="F114" i="4"/>
  <c r="F78" i="4"/>
  <c r="H32" i="4"/>
  <c r="AZ90" i="1" s="1"/>
  <c r="M127" i="5"/>
  <c r="M84" i="5"/>
  <c r="H36" i="5"/>
  <c r="BD91" i="1" s="1"/>
  <c r="AA132" i="5"/>
  <c r="W132" i="5"/>
  <c r="AA146" i="5"/>
  <c r="M32" i="6"/>
  <c r="AV92" i="1" s="1"/>
  <c r="F119" i="10"/>
  <c r="F83" i="10"/>
  <c r="F114" i="13"/>
  <c r="F78" i="13"/>
  <c r="F84" i="2"/>
  <c r="M32" i="2"/>
  <c r="AV88" i="1" s="1"/>
  <c r="H36" i="2"/>
  <c r="BD88" i="1" s="1"/>
  <c r="BK131" i="2"/>
  <c r="Y165" i="2"/>
  <c r="Y164" i="2" s="1"/>
  <c r="Y129" i="3"/>
  <c r="AA125" i="4"/>
  <c r="AA124" i="4" s="1"/>
  <c r="AA123" i="4" s="1"/>
  <c r="AA135" i="4"/>
  <c r="W135" i="4"/>
  <c r="AA194" i="4"/>
  <c r="W164" i="6"/>
  <c r="AA182" i="6"/>
  <c r="F119" i="9"/>
  <c r="F78" i="9"/>
  <c r="AA129" i="9"/>
  <c r="Y130" i="2"/>
  <c r="M83" i="2"/>
  <c r="H34" i="2"/>
  <c r="BB88" i="1" s="1"/>
  <c r="BK165" i="2"/>
  <c r="M32" i="3"/>
  <c r="AV89" i="1" s="1"/>
  <c r="H36" i="3"/>
  <c r="BD89" i="1" s="1"/>
  <c r="BK130" i="3"/>
  <c r="BK129" i="3" s="1"/>
  <c r="Y140" i="3"/>
  <c r="Y190" i="3"/>
  <c r="W125" i="4"/>
  <c r="W124" i="4" s="1"/>
  <c r="W123" i="4" s="1"/>
  <c r="AU90" i="1" s="1"/>
  <c r="H35" i="4"/>
  <c r="BC90" i="1" s="1"/>
  <c r="W194" i="4"/>
  <c r="Y131" i="5"/>
  <c r="W146" i="5"/>
  <c r="Y176" i="5"/>
  <c r="BK164" i="6"/>
  <c r="N164" i="6" s="1"/>
  <c r="N95" i="6" s="1"/>
  <c r="BK182" i="6"/>
  <c r="N182" i="6" s="1"/>
  <c r="N97" i="6" s="1"/>
  <c r="Y182" i="6"/>
  <c r="Y124" i="4"/>
  <c r="Y146" i="4"/>
  <c r="Y145" i="4" s="1"/>
  <c r="H32" i="5"/>
  <c r="AZ91" i="1" s="1"/>
  <c r="W172" i="5"/>
  <c r="AA176" i="5"/>
  <c r="M124" i="6"/>
  <c r="M84" i="6"/>
  <c r="H36" i="6"/>
  <c r="BD92" i="1" s="1"/>
  <c r="BK129" i="6"/>
  <c r="N129" i="6" s="1"/>
  <c r="N90" i="6" s="1"/>
  <c r="AA128" i="6"/>
  <c r="BK178" i="6"/>
  <c r="N178" i="6" s="1"/>
  <c r="N96" i="6" s="1"/>
  <c r="W182" i="6"/>
  <c r="M127" i="8"/>
  <c r="M84" i="8"/>
  <c r="H36" i="8"/>
  <c r="BD94" i="1" s="1"/>
  <c r="AA132" i="8"/>
  <c r="AA131" i="8" s="1"/>
  <c r="W132" i="8"/>
  <c r="W131" i="8" s="1"/>
  <c r="Y143" i="8"/>
  <c r="M32" i="9"/>
  <c r="AV95" i="1" s="1"/>
  <c r="H32" i="9"/>
  <c r="AZ95" i="1" s="1"/>
  <c r="H35" i="10"/>
  <c r="BC96" i="1" s="1"/>
  <c r="BK191" i="10"/>
  <c r="N191" i="10" s="1"/>
  <c r="N96" i="10" s="1"/>
  <c r="BK125" i="4"/>
  <c r="N125" i="4" s="1"/>
  <c r="N90" i="4" s="1"/>
  <c r="BK146" i="4"/>
  <c r="BK145" i="4" s="1"/>
  <c r="N145" i="4" s="1"/>
  <c r="N94" i="4" s="1"/>
  <c r="M81" i="5"/>
  <c r="M83" i="5"/>
  <c r="H34" i="5"/>
  <c r="BB91" i="1" s="1"/>
  <c r="Y172" i="5"/>
  <c r="Y171" i="5" s="1"/>
  <c r="W176" i="5"/>
  <c r="AA203" i="5"/>
  <c r="H32" i="6"/>
  <c r="AZ92" i="1" s="1"/>
  <c r="W128" i="6"/>
  <c r="AA138" i="6"/>
  <c r="AA137" i="6" s="1"/>
  <c r="AA191" i="6"/>
  <c r="M32" i="7"/>
  <c r="AV93" i="1" s="1"/>
  <c r="AA193" i="7"/>
  <c r="BK143" i="8"/>
  <c r="N143" i="8" s="1"/>
  <c r="N91" i="8" s="1"/>
  <c r="W168" i="8"/>
  <c r="AA172" i="9"/>
  <c r="AA139" i="9" s="1"/>
  <c r="W172" i="9"/>
  <c r="AA188" i="9"/>
  <c r="AA204" i="9"/>
  <c r="W204" i="9"/>
  <c r="Y132" i="11"/>
  <c r="Y131" i="11" s="1"/>
  <c r="H35" i="5"/>
  <c r="BC91" i="1" s="1"/>
  <c r="AA172" i="5"/>
  <c r="Y184" i="5"/>
  <c r="BK197" i="5"/>
  <c r="N197" i="5" s="1"/>
  <c r="N98" i="5" s="1"/>
  <c r="W203" i="5"/>
  <c r="Y164" i="6"/>
  <c r="W191" i="6"/>
  <c r="AA125" i="7"/>
  <c r="AA135" i="7"/>
  <c r="W142" i="7"/>
  <c r="W146" i="7"/>
  <c r="W145" i="7" s="1"/>
  <c r="Y131" i="8"/>
  <c r="Y161" i="8"/>
  <c r="AA176" i="8"/>
  <c r="AA161" i="8" s="1"/>
  <c r="W176" i="8"/>
  <c r="AA133" i="9"/>
  <c r="BK140" i="9"/>
  <c r="M32" i="10"/>
  <c r="AV96" i="1" s="1"/>
  <c r="H32" i="10"/>
  <c r="AZ96" i="1" s="1"/>
  <c r="AA125" i="10"/>
  <c r="Y191" i="10"/>
  <c r="F121" i="11"/>
  <c r="F78" i="11"/>
  <c r="N125" i="13"/>
  <c r="N90" i="13" s="1"/>
  <c r="N134" i="14"/>
  <c r="N90" i="14" s="1"/>
  <c r="BK172" i="5"/>
  <c r="M81" i="6"/>
  <c r="M83" i="6"/>
  <c r="H34" i="6"/>
  <c r="BB92" i="1" s="1"/>
  <c r="Y138" i="6"/>
  <c r="F84" i="8"/>
  <c r="H32" i="8"/>
  <c r="AZ94" i="1" s="1"/>
  <c r="M84" i="9"/>
  <c r="H34" i="9"/>
  <c r="BB95" i="1" s="1"/>
  <c r="F78" i="10"/>
  <c r="BK144" i="10"/>
  <c r="BK143" i="10" s="1"/>
  <c r="N143" i="10" s="1"/>
  <c r="N94" i="10" s="1"/>
  <c r="W191" i="10"/>
  <c r="BK148" i="11"/>
  <c r="N148" i="11" s="1"/>
  <c r="N91" i="11" s="1"/>
  <c r="W171" i="11"/>
  <c r="F117" i="12"/>
  <c r="F78" i="12"/>
  <c r="H35" i="12"/>
  <c r="BC98" i="1" s="1"/>
  <c r="AA127" i="12"/>
  <c r="H34" i="13"/>
  <c r="BB99" i="1" s="1"/>
  <c r="Y146" i="13"/>
  <c r="Y145" i="13" s="1"/>
  <c r="N209" i="14"/>
  <c r="N102" i="14" s="1"/>
  <c r="BK208" i="14"/>
  <c r="N208" i="14" s="1"/>
  <c r="N101" i="14" s="1"/>
  <c r="F118" i="15"/>
  <c r="F78" i="15"/>
  <c r="H35" i="6"/>
  <c r="BC92" i="1" s="1"/>
  <c r="BK138" i="6"/>
  <c r="BK125" i="7"/>
  <c r="BK124" i="7" s="1"/>
  <c r="N124" i="7" s="1"/>
  <c r="N89" i="7" s="1"/>
  <c r="M81" i="8"/>
  <c r="M83" i="8"/>
  <c r="H34" i="8"/>
  <c r="BB94" i="1" s="1"/>
  <c r="H35" i="9"/>
  <c r="BC95" i="1" s="1"/>
  <c r="BK125" i="10"/>
  <c r="BK124" i="10" s="1"/>
  <c r="M32" i="11"/>
  <c r="AV97" i="1" s="1"/>
  <c r="H32" i="11"/>
  <c r="AZ97" i="1" s="1"/>
  <c r="Y170" i="11"/>
  <c r="W179" i="11"/>
  <c r="BK185" i="11"/>
  <c r="N185" i="11" s="1"/>
  <c r="N97" i="11" s="1"/>
  <c r="H36" i="12"/>
  <c r="BD98" i="1" s="1"/>
  <c r="N201" i="12"/>
  <c r="N99" i="12" s="1"/>
  <c r="BK200" i="12"/>
  <c r="N200" i="12" s="1"/>
  <c r="N98" i="12" s="1"/>
  <c r="H36" i="14"/>
  <c r="BD100" i="1" s="1"/>
  <c r="N218" i="14"/>
  <c r="N105" i="14" s="1"/>
  <c r="BK217" i="14"/>
  <c r="N217" i="14" s="1"/>
  <c r="N104" i="14" s="1"/>
  <c r="M124" i="15"/>
  <c r="M84" i="15"/>
  <c r="H35" i="8"/>
  <c r="BC94" i="1" s="1"/>
  <c r="H36" i="9"/>
  <c r="BD95" i="1" s="1"/>
  <c r="BK130" i="9"/>
  <c r="Y140" i="9"/>
  <c r="AA133" i="10"/>
  <c r="H34" i="11"/>
  <c r="BB97" i="1" s="1"/>
  <c r="AA171" i="11"/>
  <c r="AA189" i="11"/>
  <c r="M32" i="12"/>
  <c r="AV98" i="1" s="1"/>
  <c r="H32" i="12"/>
  <c r="AZ98" i="1" s="1"/>
  <c r="BK134" i="12"/>
  <c r="N134" i="12" s="1"/>
  <c r="N93" i="12" s="1"/>
  <c r="H36" i="13"/>
  <c r="BD99" i="1" s="1"/>
  <c r="M83" i="15"/>
  <c r="M123" i="15"/>
  <c r="F114" i="16"/>
  <c r="F78" i="16"/>
  <c r="N125" i="16"/>
  <c r="N90" i="16" s="1"/>
  <c r="Y144" i="10"/>
  <c r="Y143" i="10" s="1"/>
  <c r="H35" i="11"/>
  <c r="BC97" i="1" s="1"/>
  <c r="BK171" i="11"/>
  <c r="N171" i="11" s="1"/>
  <c r="N94" i="11" s="1"/>
  <c r="M81" i="12"/>
  <c r="M83" i="12"/>
  <c r="M84" i="12"/>
  <c r="H34" i="12"/>
  <c r="BB98" i="1" s="1"/>
  <c r="W167" i="12"/>
  <c r="BK176" i="12"/>
  <c r="N176" i="12" s="1"/>
  <c r="N95" i="12" s="1"/>
  <c r="W182" i="12"/>
  <c r="M81" i="13"/>
  <c r="F83" i="13"/>
  <c r="BK135" i="13"/>
  <c r="N135" i="13" s="1"/>
  <c r="N92" i="13" s="1"/>
  <c r="Y193" i="13"/>
  <c r="F84" i="14"/>
  <c r="M83" i="14"/>
  <c r="W148" i="14"/>
  <c r="Y175" i="14"/>
  <c r="Y179" i="14"/>
  <c r="BK185" i="14"/>
  <c r="N185" i="14" s="1"/>
  <c r="N97" i="14" s="1"/>
  <c r="Y191" i="14"/>
  <c r="W200" i="14"/>
  <c r="BK205" i="14"/>
  <c r="N205" i="14" s="1"/>
  <c r="N100" i="14" s="1"/>
  <c r="M121" i="15"/>
  <c r="H36" i="16"/>
  <c r="BD102" i="1" s="1"/>
  <c r="BK144" i="16"/>
  <c r="BK143" i="16" s="1"/>
  <c r="N143" i="16" s="1"/>
  <c r="N94" i="16" s="1"/>
  <c r="W129" i="17"/>
  <c r="M119" i="18"/>
  <c r="M81" i="18"/>
  <c r="M122" i="18"/>
  <c r="M84" i="18"/>
  <c r="W181" i="18"/>
  <c r="AA185" i="18"/>
  <c r="W185" i="18"/>
  <c r="BK191" i="18"/>
  <c r="N191" i="18" s="1"/>
  <c r="N97" i="18" s="1"/>
  <c r="N192" i="18"/>
  <c r="N98" i="18" s="1"/>
  <c r="Y125" i="19"/>
  <c r="Y124" i="19" s="1"/>
  <c r="H36" i="11"/>
  <c r="BD97" i="1" s="1"/>
  <c r="BK132" i="11"/>
  <c r="Y167" i="12"/>
  <c r="W176" i="12"/>
  <c r="Y182" i="12"/>
  <c r="Y194" i="12"/>
  <c r="Y142" i="13"/>
  <c r="Y148" i="14"/>
  <c r="Y133" i="14" s="1"/>
  <c r="AA175" i="14"/>
  <c r="AA179" i="14"/>
  <c r="W185" i="14"/>
  <c r="AA191" i="14"/>
  <c r="Y200" i="14"/>
  <c r="Y211" i="14"/>
  <c r="Y129" i="15"/>
  <c r="Y128" i="15" s="1"/>
  <c r="N193" i="15"/>
  <c r="N100" i="15" s="1"/>
  <c r="BK192" i="15"/>
  <c r="N192" i="15" s="1"/>
  <c r="N99" i="15" s="1"/>
  <c r="M124" i="17"/>
  <c r="M83" i="17"/>
  <c r="AA172" i="18"/>
  <c r="F120" i="19"/>
  <c r="F84" i="19"/>
  <c r="Y134" i="12"/>
  <c r="AA167" i="12"/>
  <c r="Y176" i="12"/>
  <c r="AA182" i="12"/>
  <c r="Y135" i="13"/>
  <c r="Y124" i="13" s="1"/>
  <c r="BK193" i="13"/>
  <c r="N193" i="13" s="1"/>
  <c r="N96" i="13" s="1"/>
  <c r="H34" i="14"/>
  <c r="BB100" i="1" s="1"/>
  <c r="AA148" i="14"/>
  <c r="BK175" i="14"/>
  <c r="N175" i="14" s="1"/>
  <c r="N95" i="14" s="1"/>
  <c r="BK179" i="14"/>
  <c r="N179" i="14" s="1"/>
  <c r="N96" i="14" s="1"/>
  <c r="Y185" i="14"/>
  <c r="BK191" i="14"/>
  <c r="N191" i="14" s="1"/>
  <c r="N98" i="14" s="1"/>
  <c r="AA200" i="14"/>
  <c r="Y205" i="14"/>
  <c r="AA129" i="15"/>
  <c r="AA128" i="15" s="1"/>
  <c r="AA164" i="15"/>
  <c r="Y144" i="16"/>
  <c r="Y143" i="16" s="1"/>
  <c r="AA129" i="17"/>
  <c r="AA128" i="17" s="1"/>
  <c r="BK171" i="17"/>
  <c r="N171" i="17" s="1"/>
  <c r="N95" i="17" s="1"/>
  <c r="BK176" i="17"/>
  <c r="N176" i="17" s="1"/>
  <c r="N96" i="17" s="1"/>
  <c r="BK186" i="17"/>
  <c r="N186" i="17" s="1"/>
  <c r="N98" i="17" s="1"/>
  <c r="Y189" i="17"/>
  <c r="AA152" i="18"/>
  <c r="W152" i="18"/>
  <c r="W167" i="18"/>
  <c r="W172" i="18"/>
  <c r="M32" i="19"/>
  <c r="AV105" i="1" s="1"/>
  <c r="H35" i="19"/>
  <c r="BC105" i="1" s="1"/>
  <c r="H35" i="15"/>
  <c r="BC101" i="1" s="1"/>
  <c r="W129" i="15"/>
  <c r="W128" i="15" s="1"/>
  <c r="BK164" i="15"/>
  <c r="N164" i="15" s="1"/>
  <c r="N95" i="15" s="1"/>
  <c r="BK176" i="15"/>
  <c r="N176" i="15" s="1"/>
  <c r="N96" i="15" s="1"/>
  <c r="Y186" i="15"/>
  <c r="BK133" i="16"/>
  <c r="N133" i="16" s="1"/>
  <c r="N92" i="16" s="1"/>
  <c r="Y191" i="16"/>
  <c r="F84" i="17"/>
  <c r="BK130" i="17"/>
  <c r="N196" i="17"/>
  <c r="N101" i="17" s="1"/>
  <c r="M83" i="18"/>
  <c r="H36" i="19"/>
  <c r="BD105" i="1" s="1"/>
  <c r="W164" i="15"/>
  <c r="Y179" i="15"/>
  <c r="Y125" i="16"/>
  <c r="Y124" i="16" s="1"/>
  <c r="Y140" i="16"/>
  <c r="Y127" i="18"/>
  <c r="Y126" i="18" s="1"/>
  <c r="Y125" i="18" s="1"/>
  <c r="H32" i="19"/>
  <c r="AZ105" i="1" s="1"/>
  <c r="BK125" i="19"/>
  <c r="Y146" i="19"/>
  <c r="Y145" i="19" s="1"/>
  <c r="H32" i="18"/>
  <c r="AZ104" i="1" s="1"/>
  <c r="M32" i="17"/>
  <c r="AV103" i="1" s="1"/>
  <c r="H35" i="17"/>
  <c r="BC103" i="1" s="1"/>
  <c r="H34" i="15"/>
  <c r="BB101" i="1" s="1"/>
  <c r="H36" i="15"/>
  <c r="BD101" i="1" s="1"/>
  <c r="H34" i="10"/>
  <c r="BB96" i="1" s="1"/>
  <c r="H32" i="7"/>
  <c r="AZ93" i="1" s="1"/>
  <c r="M32" i="4"/>
  <c r="AV90" i="1" s="1"/>
  <c r="H34" i="4"/>
  <c r="BB90" i="1" s="1"/>
  <c r="H32" i="3"/>
  <c r="AZ89" i="1" s="1"/>
  <c r="H34" i="3"/>
  <c r="BB89" i="1" s="1"/>
  <c r="BK200" i="5"/>
  <c r="N200" i="5" s="1"/>
  <c r="N99" i="5" s="1"/>
  <c r="N201" i="5"/>
  <c r="N100" i="5" s="1"/>
  <c r="BK164" i="2"/>
  <c r="N164" i="2" s="1"/>
  <c r="N93" i="2" s="1"/>
  <c r="N165" i="2"/>
  <c r="N94" i="2" s="1"/>
  <c r="BK201" i="2"/>
  <c r="N201" i="2" s="1"/>
  <c r="N101" i="2" s="1"/>
  <c r="N202" i="2"/>
  <c r="N102" i="2" s="1"/>
  <c r="BK124" i="4"/>
  <c r="N146" i="4"/>
  <c r="N95" i="4" s="1"/>
  <c r="N138" i="6"/>
  <c r="N94" i="6" s="1"/>
  <c r="BK130" i="2"/>
  <c r="N131" i="2"/>
  <c r="N90" i="2" s="1"/>
  <c r="BK208" i="3"/>
  <c r="N208" i="3" s="1"/>
  <c r="N100" i="3" s="1"/>
  <c r="N209" i="3"/>
  <c r="N101" i="3" s="1"/>
  <c r="BK131" i="5"/>
  <c r="N132" i="5"/>
  <c r="N90" i="5" s="1"/>
  <c r="BK209" i="5"/>
  <c r="N209" i="5" s="1"/>
  <c r="N102" i="5" s="1"/>
  <c r="N210" i="5"/>
  <c r="N103" i="5" s="1"/>
  <c r="F83" i="3"/>
  <c r="N162" i="8"/>
  <c r="N94" i="8" s="1"/>
  <c r="BK182" i="8"/>
  <c r="N182" i="8" s="1"/>
  <c r="N99" i="8" s="1"/>
  <c r="N183" i="8"/>
  <c r="N100" i="8" s="1"/>
  <c r="BK192" i="11"/>
  <c r="N192" i="11" s="1"/>
  <c r="N99" i="11" s="1"/>
  <c r="N193" i="11"/>
  <c r="N100" i="11" s="1"/>
  <c r="F83" i="2"/>
  <c r="M81" i="3"/>
  <c r="M83" i="3"/>
  <c r="N198" i="6"/>
  <c r="N100" i="6" s="1"/>
  <c r="M81" i="7"/>
  <c r="H34" i="7"/>
  <c r="BB93" i="1" s="1"/>
  <c r="H36" i="7"/>
  <c r="BD93" i="1" s="1"/>
  <c r="N125" i="7"/>
  <c r="N90" i="7" s="1"/>
  <c r="BK146" i="7"/>
  <c r="Y146" i="7"/>
  <c r="Y145" i="7" s="1"/>
  <c r="BK131" i="8"/>
  <c r="N132" i="8"/>
  <c r="N90" i="8" s="1"/>
  <c r="BK191" i="8"/>
  <c r="N191" i="8" s="1"/>
  <c r="N102" i="8" s="1"/>
  <c r="N192" i="8"/>
  <c r="N103" i="8" s="1"/>
  <c r="BK129" i="9"/>
  <c r="N130" i="9"/>
  <c r="N90" i="9" s="1"/>
  <c r="BK210" i="9"/>
  <c r="N210" i="9" s="1"/>
  <c r="N100" i="9" s="1"/>
  <c r="N211" i="9"/>
  <c r="N101" i="9" s="1"/>
  <c r="BK131" i="11"/>
  <c r="N132" i="11"/>
  <c r="N90" i="11" s="1"/>
  <c r="BK202" i="11"/>
  <c r="N202" i="11" s="1"/>
  <c r="N102" i="11" s="1"/>
  <c r="N203" i="11"/>
  <c r="N103" i="11" s="1"/>
  <c r="BK127" i="12"/>
  <c r="N128" i="12"/>
  <c r="N90" i="12" s="1"/>
  <c r="BK133" i="12"/>
  <c r="N133" i="12" s="1"/>
  <c r="N92" i="12" s="1"/>
  <c r="AA176" i="12"/>
  <c r="W194" i="12"/>
  <c r="AA194" i="12"/>
  <c r="F84" i="13"/>
  <c r="M32" i="13"/>
  <c r="AV99" i="1" s="1"/>
  <c r="H32" i="13"/>
  <c r="AZ99" i="1" s="1"/>
  <c r="H35" i="13"/>
  <c r="BC99" i="1" s="1"/>
  <c r="W125" i="13"/>
  <c r="AA125" i="13"/>
  <c r="W135" i="13"/>
  <c r="AA135" i="13"/>
  <c r="W142" i="13"/>
  <c r="AA142" i="13"/>
  <c r="BK145" i="13"/>
  <c r="N145" i="13" s="1"/>
  <c r="N94" i="13" s="1"/>
  <c r="W146" i="13"/>
  <c r="W145" i="13" s="1"/>
  <c r="AA146" i="13"/>
  <c r="AA145" i="13" s="1"/>
  <c r="W193" i="13"/>
  <c r="AA193" i="13"/>
  <c r="F78" i="14"/>
  <c r="M84" i="14"/>
  <c r="M32" i="14"/>
  <c r="AV100" i="1" s="1"/>
  <c r="H32" i="14"/>
  <c r="AZ100" i="1" s="1"/>
  <c r="H35" i="14"/>
  <c r="BC100" i="1" s="1"/>
  <c r="W134" i="14"/>
  <c r="AA134" i="14"/>
  <c r="W172" i="14"/>
  <c r="W211" i="14"/>
  <c r="AA211" i="14"/>
  <c r="F84" i="15"/>
  <c r="BK128" i="15"/>
  <c r="W138" i="15"/>
  <c r="AA138" i="15"/>
  <c r="W176" i="15"/>
  <c r="AA176" i="15"/>
  <c r="W179" i="15"/>
  <c r="AA179" i="15"/>
  <c r="N144" i="16"/>
  <c r="N95" i="16" s="1"/>
  <c r="F119" i="17"/>
  <c r="F78" i="17"/>
  <c r="F119" i="19"/>
  <c r="F83" i="19"/>
  <c r="M32" i="15"/>
  <c r="AV101" i="1" s="1"/>
  <c r="H32" i="15"/>
  <c r="AZ101" i="1" s="1"/>
  <c r="F120" i="16"/>
  <c r="F84" i="16"/>
  <c r="M125" i="17"/>
  <c r="M84" i="17"/>
  <c r="W186" i="15"/>
  <c r="AA186" i="15"/>
  <c r="M32" i="16"/>
  <c r="AV102" i="1" s="1"/>
  <c r="H32" i="16"/>
  <c r="AZ102" i="1" s="1"/>
  <c r="H35" i="16"/>
  <c r="BC102" i="1" s="1"/>
  <c r="W125" i="16"/>
  <c r="AA125" i="16"/>
  <c r="W133" i="16"/>
  <c r="AA133" i="16"/>
  <c r="W140" i="16"/>
  <c r="AA140" i="16"/>
  <c r="W144" i="16"/>
  <c r="W143" i="16" s="1"/>
  <c r="AA144" i="16"/>
  <c r="AA143" i="16" s="1"/>
  <c r="W191" i="16"/>
  <c r="AA191" i="16"/>
  <c r="H32" i="17"/>
  <c r="AZ103" i="1" s="1"/>
  <c r="F121" i="18"/>
  <c r="F83" i="18"/>
  <c r="BK145" i="19"/>
  <c r="N145" i="19" s="1"/>
  <c r="N94" i="19" s="1"/>
  <c r="N146" i="19"/>
  <c r="N95" i="19" s="1"/>
  <c r="H34" i="17"/>
  <c r="BB103" i="1" s="1"/>
  <c r="H36" i="17"/>
  <c r="BD103" i="1" s="1"/>
  <c r="BK167" i="17"/>
  <c r="Y167" i="17"/>
  <c r="H34" i="19"/>
  <c r="BB105" i="1" s="1"/>
  <c r="H34" i="18"/>
  <c r="BB104" i="1" s="1"/>
  <c r="H36" i="18"/>
  <c r="BD104" i="1" s="1"/>
  <c r="AA126" i="18" l="1"/>
  <c r="AA125" i="18" s="1"/>
  <c r="Y172" i="14"/>
  <c r="Y132" i="14" s="1"/>
  <c r="N127" i="18"/>
  <c r="N90" i="18" s="1"/>
  <c r="BK161" i="8"/>
  <c r="N161" i="8" s="1"/>
  <c r="N93" i="8" s="1"/>
  <c r="N140" i="3"/>
  <c r="N94" i="3" s="1"/>
  <c r="BK129" i="17"/>
  <c r="BK128" i="17" s="1"/>
  <c r="N128" i="17" s="1"/>
  <c r="N88" i="17" s="1"/>
  <c r="Y139" i="9"/>
  <c r="BK171" i="5"/>
  <c r="N171" i="5" s="1"/>
  <c r="N93" i="5" s="1"/>
  <c r="W139" i="9"/>
  <c r="W128" i="9" s="1"/>
  <c r="AU95" i="1" s="1"/>
  <c r="N144" i="10"/>
  <c r="N95" i="10" s="1"/>
  <c r="W139" i="3"/>
  <c r="W128" i="3" s="1"/>
  <c r="AU89" i="1" s="1"/>
  <c r="Y166" i="17"/>
  <c r="Y128" i="17" s="1"/>
  <c r="W137" i="6"/>
  <c r="N130" i="3"/>
  <c r="N90" i="3" s="1"/>
  <c r="AA171" i="5"/>
  <c r="W126" i="18"/>
  <c r="W125" i="18" s="1"/>
  <c r="AU104" i="1" s="1"/>
  <c r="Y123" i="16"/>
  <c r="W133" i="12"/>
  <c r="W126" i="12" s="1"/>
  <c r="AU98" i="1" s="1"/>
  <c r="BK139" i="9"/>
  <c r="N139" i="9" s="1"/>
  <c r="N93" i="9" s="1"/>
  <c r="BK128" i="6"/>
  <c r="BK127" i="6" s="1"/>
  <c r="N127" i="6" s="1"/>
  <c r="N88" i="6" s="1"/>
  <c r="Y137" i="15"/>
  <c r="Y127" i="15" s="1"/>
  <c r="W161" i="8"/>
  <c r="Y129" i="2"/>
  <c r="AA128" i="3"/>
  <c r="W124" i="7"/>
  <c r="W123" i="7" s="1"/>
  <c r="AU93" i="1" s="1"/>
  <c r="Y123" i="10"/>
  <c r="BK133" i="14"/>
  <c r="N133" i="14" s="1"/>
  <c r="N89" i="14" s="1"/>
  <c r="AA124" i="19"/>
  <c r="AA123" i="19" s="1"/>
  <c r="Y123" i="13"/>
  <c r="N125" i="10"/>
  <c r="N90" i="10" s="1"/>
  <c r="BK137" i="15"/>
  <c r="N137" i="15" s="1"/>
  <c r="N93" i="15" s="1"/>
  <c r="W133" i="14"/>
  <c r="Y123" i="7"/>
  <c r="AA172" i="14"/>
  <c r="Y137" i="6"/>
  <c r="Y127" i="6" s="1"/>
  <c r="W131" i="11"/>
  <c r="W127" i="6"/>
  <c r="AU92" i="1" s="1"/>
  <c r="BK170" i="11"/>
  <c r="N170" i="11" s="1"/>
  <c r="N93" i="11" s="1"/>
  <c r="BK124" i="16"/>
  <c r="AA170" i="11"/>
  <c r="AA130" i="11" s="1"/>
  <c r="AA124" i="10"/>
  <c r="AA123" i="10" s="1"/>
  <c r="AA127" i="6"/>
  <c r="Y130" i="5"/>
  <c r="W131" i="5"/>
  <c r="W123" i="10"/>
  <c r="AU96" i="1" s="1"/>
  <c r="AA128" i="9"/>
  <c r="N130" i="17"/>
  <c r="N90" i="17" s="1"/>
  <c r="AA133" i="14"/>
  <c r="AA132" i="14" s="1"/>
  <c r="AA133" i="12"/>
  <c r="AA126" i="12" s="1"/>
  <c r="N140" i="9"/>
  <c r="N94" i="9" s="1"/>
  <c r="N172" i="5"/>
  <c r="N94" i="5" s="1"/>
  <c r="BK124" i="19"/>
  <c r="N125" i="19"/>
  <c r="N90" i="19" s="1"/>
  <c r="W170" i="11"/>
  <c r="Y128" i="9"/>
  <c r="Y130" i="8"/>
  <c r="AA124" i="7"/>
  <c r="AA123" i="7" s="1"/>
  <c r="Y130" i="11"/>
  <c r="W130" i="8"/>
  <c r="AU94" i="1" s="1"/>
  <c r="Y123" i="4"/>
  <c r="Y139" i="3"/>
  <c r="Y128" i="3" s="1"/>
  <c r="AA131" i="5"/>
  <c r="AA130" i="5" s="1"/>
  <c r="BK172" i="14"/>
  <c r="N172" i="14" s="1"/>
  <c r="N93" i="14" s="1"/>
  <c r="BK137" i="6"/>
  <c r="N137" i="6" s="1"/>
  <c r="N93" i="6" s="1"/>
  <c r="Y133" i="12"/>
  <c r="Y126" i="12" s="1"/>
  <c r="Y123" i="19"/>
  <c r="BK124" i="13"/>
  <c r="N124" i="13" s="1"/>
  <c r="N89" i="13" s="1"/>
  <c r="AA130" i="8"/>
  <c r="W171" i="5"/>
  <c r="BD87" i="1"/>
  <c r="W35" i="1" s="1"/>
  <c r="BC87" i="1"/>
  <c r="W34" i="1" s="1"/>
  <c r="BB87" i="1"/>
  <c r="AX87" i="1" s="1"/>
  <c r="AZ87" i="1"/>
  <c r="AV87" i="1" s="1"/>
  <c r="BK166" i="17"/>
  <c r="N166" i="17" s="1"/>
  <c r="N93" i="17" s="1"/>
  <c r="N167" i="17"/>
  <c r="N94" i="17" s="1"/>
  <c r="AA124" i="16"/>
  <c r="AA123" i="16" s="1"/>
  <c r="BK125" i="18"/>
  <c r="N125" i="18" s="1"/>
  <c r="N88" i="18" s="1"/>
  <c r="N126" i="18"/>
  <c r="N89" i="18" s="1"/>
  <c r="W137" i="15"/>
  <c r="W127" i="15" s="1"/>
  <c r="AU101" i="1" s="1"/>
  <c r="N128" i="15"/>
  <c r="N89" i="15" s="1"/>
  <c r="BK127" i="15"/>
  <c r="N127" i="15" s="1"/>
  <c r="N88" i="15" s="1"/>
  <c r="W132" i="14"/>
  <c r="AU100" i="1" s="1"/>
  <c r="AA124" i="13"/>
  <c r="AA123" i="13" s="1"/>
  <c r="BK126" i="12"/>
  <c r="N126" i="12" s="1"/>
  <c r="N88" i="12" s="1"/>
  <c r="N127" i="12"/>
  <c r="N89" i="12" s="1"/>
  <c r="BK130" i="11"/>
  <c r="N130" i="11" s="1"/>
  <c r="N88" i="11" s="1"/>
  <c r="N131" i="11"/>
  <c r="N89" i="11" s="1"/>
  <c r="W124" i="16"/>
  <c r="W123" i="16" s="1"/>
  <c r="AU102" i="1" s="1"/>
  <c r="AA137" i="15"/>
  <c r="AA127" i="15" s="1"/>
  <c r="BK132" i="14"/>
  <c r="N132" i="14" s="1"/>
  <c r="N88" i="14" s="1"/>
  <c r="W124" i="13"/>
  <c r="W123" i="13" s="1"/>
  <c r="AU99" i="1" s="1"/>
  <c r="BK128" i="9"/>
  <c r="N128" i="9" s="1"/>
  <c r="N88" i="9" s="1"/>
  <c r="N129" i="9"/>
  <c r="N89" i="9" s="1"/>
  <c r="BK130" i="8"/>
  <c r="N130" i="8" s="1"/>
  <c r="N88" i="8" s="1"/>
  <c r="N131" i="8"/>
  <c r="N89" i="8" s="1"/>
  <c r="BK145" i="7"/>
  <c r="N146" i="7"/>
  <c r="N95" i="7" s="1"/>
  <c r="BK123" i="10"/>
  <c r="N123" i="10" s="1"/>
  <c r="N88" i="10" s="1"/>
  <c r="N124" i="10"/>
  <c r="N89" i="10" s="1"/>
  <c r="BK130" i="5"/>
  <c r="N130" i="5" s="1"/>
  <c r="N88" i="5" s="1"/>
  <c r="N131" i="5"/>
  <c r="N89" i="5" s="1"/>
  <c r="BK128" i="3"/>
  <c r="N128" i="3" s="1"/>
  <c r="N88" i="3" s="1"/>
  <c r="N129" i="3"/>
  <c r="N89" i="3" s="1"/>
  <c r="BK129" i="2"/>
  <c r="N129" i="2" s="1"/>
  <c r="N88" i="2" s="1"/>
  <c r="N130" i="2"/>
  <c r="N89" i="2" s="1"/>
  <c r="BK123" i="4"/>
  <c r="N123" i="4" s="1"/>
  <c r="N88" i="4" s="1"/>
  <c r="N124" i="4"/>
  <c r="N89" i="4" s="1"/>
  <c r="N128" i="6" l="1"/>
  <c r="N89" i="6" s="1"/>
  <c r="N129" i="17"/>
  <c r="N89" i="17" s="1"/>
  <c r="BK123" i="13"/>
  <c r="N123" i="13" s="1"/>
  <c r="N88" i="13" s="1"/>
  <c r="W130" i="11"/>
  <c r="AU97" i="1" s="1"/>
  <c r="N124" i="16"/>
  <c r="N89" i="16" s="1"/>
  <c r="BK123" i="16"/>
  <c r="N123" i="16" s="1"/>
  <c r="N88" i="16" s="1"/>
  <c r="N124" i="19"/>
  <c r="N89" i="19" s="1"/>
  <c r="BK123" i="19"/>
  <c r="N123" i="19" s="1"/>
  <c r="N88" i="19" s="1"/>
  <c r="W130" i="5"/>
  <c r="AU91" i="1" s="1"/>
  <c r="AY87" i="1"/>
  <c r="W33" i="1"/>
  <c r="AU87" i="1"/>
  <c r="N105" i="2"/>
  <c r="M27" i="2"/>
  <c r="N110" i="2"/>
  <c r="BF110" i="2" s="1"/>
  <c r="N109" i="2"/>
  <c r="BF109" i="2" s="1"/>
  <c r="N108" i="2"/>
  <c r="BF108" i="2" s="1"/>
  <c r="N107" i="2"/>
  <c r="BF107" i="2" s="1"/>
  <c r="N106" i="2"/>
  <c r="BF106" i="2" s="1"/>
  <c r="N109" i="3"/>
  <c r="BF109" i="3" s="1"/>
  <c r="N104" i="3"/>
  <c r="N108" i="3"/>
  <c r="BF108" i="3" s="1"/>
  <c r="N107" i="3"/>
  <c r="BF107" i="3" s="1"/>
  <c r="N106" i="3"/>
  <c r="BF106" i="3" s="1"/>
  <c r="N105" i="3"/>
  <c r="BF105" i="3" s="1"/>
  <c r="M27" i="3"/>
  <c r="N111" i="5"/>
  <c r="BF111" i="5" s="1"/>
  <c r="N110" i="5"/>
  <c r="BF110" i="5" s="1"/>
  <c r="N109" i="5"/>
  <c r="BF109" i="5" s="1"/>
  <c r="N108" i="5"/>
  <c r="BF108" i="5" s="1"/>
  <c r="N107" i="5"/>
  <c r="BF107" i="5" s="1"/>
  <c r="N106" i="5"/>
  <c r="M27" i="5"/>
  <c r="N108" i="6"/>
  <c r="BF108" i="6" s="1"/>
  <c r="N107" i="6"/>
  <c r="BF107" i="6" s="1"/>
  <c r="N106" i="6"/>
  <c r="BF106" i="6" s="1"/>
  <c r="N105" i="6"/>
  <c r="BF105" i="6" s="1"/>
  <c r="N104" i="6"/>
  <c r="BF104" i="6" s="1"/>
  <c r="N103" i="6"/>
  <c r="M27" i="6"/>
  <c r="N104" i="10"/>
  <c r="BF104" i="10" s="1"/>
  <c r="N103" i="10"/>
  <c r="BF103" i="10" s="1"/>
  <c r="N102" i="10"/>
  <c r="BF102" i="10" s="1"/>
  <c r="N101" i="10"/>
  <c r="BF101" i="10" s="1"/>
  <c r="N100" i="10"/>
  <c r="BF100" i="10" s="1"/>
  <c r="N99" i="10"/>
  <c r="M27" i="10"/>
  <c r="N145" i="7"/>
  <c r="N94" i="7" s="1"/>
  <c r="BK123" i="7"/>
  <c r="N123" i="7" s="1"/>
  <c r="N88" i="7" s="1"/>
  <c r="N111" i="8"/>
  <c r="BF111" i="8" s="1"/>
  <c r="N110" i="8"/>
  <c r="BF110" i="8" s="1"/>
  <c r="N109" i="8"/>
  <c r="BF109" i="8" s="1"/>
  <c r="N108" i="8"/>
  <c r="BF108" i="8" s="1"/>
  <c r="N107" i="8"/>
  <c r="BF107" i="8" s="1"/>
  <c r="N106" i="8"/>
  <c r="M27" i="8"/>
  <c r="N109" i="9"/>
  <c r="BF109" i="9" s="1"/>
  <c r="N108" i="9"/>
  <c r="BF108" i="9" s="1"/>
  <c r="N107" i="9"/>
  <c r="BF107" i="9" s="1"/>
  <c r="N106" i="9"/>
  <c r="BF106" i="9" s="1"/>
  <c r="N105" i="9"/>
  <c r="BF105" i="9" s="1"/>
  <c r="N104" i="9"/>
  <c r="M27" i="9"/>
  <c r="N111" i="11"/>
  <c r="BF111" i="11" s="1"/>
  <c r="N110" i="11"/>
  <c r="BF110" i="11" s="1"/>
  <c r="N109" i="11"/>
  <c r="BF109" i="11" s="1"/>
  <c r="N108" i="11"/>
  <c r="BF108" i="11" s="1"/>
  <c r="N107" i="11"/>
  <c r="BF107" i="11" s="1"/>
  <c r="N106" i="11"/>
  <c r="M27" i="11"/>
  <c r="N107" i="12"/>
  <c r="BF107" i="12" s="1"/>
  <c r="N106" i="12"/>
  <c r="BF106" i="12" s="1"/>
  <c r="N105" i="12"/>
  <c r="BF105" i="12" s="1"/>
  <c r="N104" i="12"/>
  <c r="BF104" i="12" s="1"/>
  <c r="N103" i="12"/>
  <c r="BF103" i="12" s="1"/>
  <c r="N102" i="12"/>
  <c r="M27" i="12"/>
  <c r="N104" i="4"/>
  <c r="BF104" i="4" s="1"/>
  <c r="N103" i="4"/>
  <c r="BF103" i="4" s="1"/>
  <c r="N102" i="4"/>
  <c r="BF102" i="4" s="1"/>
  <c r="N101" i="4"/>
  <c r="BF101" i="4" s="1"/>
  <c r="N100" i="4"/>
  <c r="BF100" i="4" s="1"/>
  <c r="N99" i="4"/>
  <c r="M27" i="4"/>
  <c r="N113" i="14"/>
  <c r="BF113" i="14" s="1"/>
  <c r="N112" i="14"/>
  <c r="BF112" i="14" s="1"/>
  <c r="N111" i="14"/>
  <c r="BF111" i="14" s="1"/>
  <c r="N110" i="14"/>
  <c r="BF110" i="14" s="1"/>
  <c r="N109" i="14"/>
  <c r="BF109" i="14" s="1"/>
  <c r="N108" i="14"/>
  <c r="M27" i="14"/>
  <c r="N104" i="13"/>
  <c r="BF104" i="13" s="1"/>
  <c r="N103" i="13"/>
  <c r="BF103" i="13" s="1"/>
  <c r="N102" i="13"/>
  <c r="BF102" i="13" s="1"/>
  <c r="N101" i="13"/>
  <c r="BF101" i="13" s="1"/>
  <c r="N100" i="13"/>
  <c r="BF100" i="13" s="1"/>
  <c r="N99" i="13"/>
  <c r="M27" i="13"/>
  <c r="N108" i="15"/>
  <c r="BF108" i="15" s="1"/>
  <c r="N107" i="15"/>
  <c r="BF107" i="15" s="1"/>
  <c r="N106" i="15"/>
  <c r="BF106" i="15" s="1"/>
  <c r="N105" i="15"/>
  <c r="BF105" i="15" s="1"/>
  <c r="N104" i="15"/>
  <c r="BF104" i="15" s="1"/>
  <c r="N103" i="15"/>
  <c r="M27" i="15"/>
  <c r="N108" i="17"/>
  <c r="BF108" i="17" s="1"/>
  <c r="N106" i="17"/>
  <c r="BF106" i="17" s="1"/>
  <c r="M27" i="17"/>
  <c r="N109" i="17"/>
  <c r="BF109" i="17" s="1"/>
  <c r="N105" i="17"/>
  <c r="BF105" i="17" s="1"/>
  <c r="N104" i="17"/>
  <c r="N107" i="17"/>
  <c r="BF107" i="17" s="1"/>
  <c r="N105" i="18"/>
  <c r="BF105" i="18" s="1"/>
  <c r="N103" i="18"/>
  <c r="BF103" i="18" s="1"/>
  <c r="N106" i="18"/>
  <c r="BF106" i="18" s="1"/>
  <c r="N102" i="18"/>
  <c r="BF102" i="18" s="1"/>
  <c r="M27" i="18"/>
  <c r="N101" i="18"/>
  <c r="N104" i="18"/>
  <c r="BF104" i="18" s="1"/>
  <c r="N99" i="19" l="1"/>
  <c r="N103" i="19"/>
  <c r="BF103" i="19" s="1"/>
  <c r="N104" i="19"/>
  <c r="BF104" i="19" s="1"/>
  <c r="N101" i="19"/>
  <c r="BF101" i="19" s="1"/>
  <c r="N102" i="19"/>
  <c r="BF102" i="19" s="1"/>
  <c r="M27" i="19"/>
  <c r="N100" i="19"/>
  <c r="BF100" i="19" s="1"/>
  <c r="N101" i="16"/>
  <c r="BF101" i="16" s="1"/>
  <c r="M27" i="16"/>
  <c r="N104" i="16"/>
  <c r="BF104" i="16" s="1"/>
  <c r="N100" i="16"/>
  <c r="BF100" i="16" s="1"/>
  <c r="N103" i="16"/>
  <c r="BF103" i="16" s="1"/>
  <c r="N99" i="16"/>
  <c r="N102" i="16"/>
  <c r="BF102" i="16" s="1"/>
  <c r="BF103" i="15"/>
  <c r="N102" i="15"/>
  <c r="N98" i="13"/>
  <c r="BF99" i="13"/>
  <c r="N107" i="14"/>
  <c r="BF108" i="14"/>
  <c r="N98" i="4"/>
  <c r="BF99" i="4"/>
  <c r="N101" i="12"/>
  <c r="BF102" i="12"/>
  <c r="N105" i="11"/>
  <c r="BF106" i="11"/>
  <c r="N103" i="9"/>
  <c r="BF104" i="9"/>
  <c r="N105" i="8"/>
  <c r="BF106" i="8"/>
  <c r="N103" i="7"/>
  <c r="BF103" i="7" s="1"/>
  <c r="N101" i="7"/>
  <c r="BF101" i="7" s="1"/>
  <c r="M27" i="7"/>
  <c r="N104" i="7"/>
  <c r="BF104" i="7" s="1"/>
  <c r="N102" i="7"/>
  <c r="BF102" i="7" s="1"/>
  <c r="N100" i="7"/>
  <c r="BF100" i="7" s="1"/>
  <c r="N99" i="7"/>
  <c r="N98" i="10"/>
  <c r="BF99" i="10"/>
  <c r="N102" i="6"/>
  <c r="BF103" i="6"/>
  <c r="N105" i="5"/>
  <c r="BF106" i="5"/>
  <c r="N103" i="3"/>
  <c r="BF104" i="3"/>
  <c r="N100" i="18"/>
  <c r="BF101" i="18"/>
  <c r="N103" i="17"/>
  <c r="BF104" i="17"/>
  <c r="N104" i="2"/>
  <c r="BF105" i="2"/>
  <c r="N98" i="16" l="1"/>
  <c r="BF99" i="16"/>
  <c r="N98" i="19"/>
  <c r="BF99" i="19"/>
  <c r="M28" i="2"/>
  <c r="L112" i="2"/>
  <c r="H33" i="17"/>
  <c r="BA103" i="1" s="1"/>
  <c r="M33" i="17"/>
  <c r="AW103" i="1" s="1"/>
  <c r="AT103" i="1" s="1"/>
  <c r="H33" i="18"/>
  <c r="BA104" i="1" s="1"/>
  <c r="M33" i="18"/>
  <c r="AW104" i="1" s="1"/>
  <c r="AT104" i="1" s="1"/>
  <c r="H33" i="3"/>
  <c r="BA89" i="1" s="1"/>
  <c r="M33" i="3"/>
  <c r="AW89" i="1" s="1"/>
  <c r="AT89" i="1" s="1"/>
  <c r="M28" i="5"/>
  <c r="L113" i="5"/>
  <c r="M33" i="6"/>
  <c r="AW92" i="1" s="1"/>
  <c r="AT92" i="1" s="1"/>
  <c r="H33" i="6"/>
  <c r="BA92" i="1" s="1"/>
  <c r="M28" i="10"/>
  <c r="L106" i="10"/>
  <c r="N98" i="7"/>
  <c r="BF99" i="7"/>
  <c r="M33" i="8"/>
  <c r="AW94" i="1" s="1"/>
  <c r="AT94" i="1" s="1"/>
  <c r="H33" i="8"/>
  <c r="BA94" i="1" s="1"/>
  <c r="M28" i="9"/>
  <c r="L111" i="9"/>
  <c r="M33" i="11"/>
  <c r="AW97" i="1" s="1"/>
  <c r="AT97" i="1" s="1"/>
  <c r="H33" i="11"/>
  <c r="BA97" i="1" s="1"/>
  <c r="M28" i="12"/>
  <c r="L109" i="12"/>
  <c r="M33" i="4"/>
  <c r="AW90" i="1" s="1"/>
  <c r="AT90" i="1" s="1"/>
  <c r="H33" i="4"/>
  <c r="BA90" i="1" s="1"/>
  <c r="M28" i="14"/>
  <c r="L115" i="14"/>
  <c r="M33" i="13"/>
  <c r="AW99" i="1" s="1"/>
  <c r="AT99" i="1" s="1"/>
  <c r="H33" i="13"/>
  <c r="BA99" i="1" s="1"/>
  <c r="M33" i="15"/>
  <c r="AW101" i="1" s="1"/>
  <c r="AT101" i="1" s="1"/>
  <c r="H33" i="15"/>
  <c r="BA101" i="1" s="1"/>
  <c r="M33" i="2"/>
  <c r="AW88" i="1" s="1"/>
  <c r="AT88" i="1" s="1"/>
  <c r="H33" i="2"/>
  <c r="BA88" i="1" s="1"/>
  <c r="M28" i="17"/>
  <c r="L111" i="17"/>
  <c r="M28" i="18"/>
  <c r="L108" i="18"/>
  <c r="M28" i="3"/>
  <c r="L111" i="3"/>
  <c r="M33" i="5"/>
  <c r="AW91" i="1" s="1"/>
  <c r="AT91" i="1" s="1"/>
  <c r="H33" i="5"/>
  <c r="BA91" i="1" s="1"/>
  <c r="M28" i="6"/>
  <c r="L110" i="6"/>
  <c r="M33" i="10"/>
  <c r="AW96" i="1" s="1"/>
  <c r="AT96" i="1" s="1"/>
  <c r="H33" i="10"/>
  <c r="BA96" i="1" s="1"/>
  <c r="M28" i="8"/>
  <c r="L113" i="8"/>
  <c r="M33" i="9"/>
  <c r="AW95" i="1" s="1"/>
  <c r="AT95" i="1" s="1"/>
  <c r="H33" i="9"/>
  <c r="BA95" i="1" s="1"/>
  <c r="M28" i="11"/>
  <c r="L113" i="11"/>
  <c r="M33" i="12"/>
  <c r="AW98" i="1" s="1"/>
  <c r="AT98" i="1" s="1"/>
  <c r="H33" i="12"/>
  <c r="BA98" i="1" s="1"/>
  <c r="M28" i="4"/>
  <c r="L106" i="4"/>
  <c r="M33" i="14"/>
  <c r="AW100" i="1" s="1"/>
  <c r="AT100" i="1" s="1"/>
  <c r="H33" i="14"/>
  <c r="BA100" i="1" s="1"/>
  <c r="M28" i="13"/>
  <c r="L106" i="13"/>
  <c r="M28" i="15"/>
  <c r="L110" i="15"/>
  <c r="H33" i="19" l="1"/>
  <c r="BA105" i="1" s="1"/>
  <c r="M33" i="19"/>
  <c r="AW105" i="1" s="1"/>
  <c r="AT105" i="1" s="1"/>
  <c r="M28" i="19"/>
  <c r="L106" i="19"/>
  <c r="M33" i="16"/>
  <c r="AW102" i="1" s="1"/>
  <c r="AT102" i="1" s="1"/>
  <c r="H33" i="16"/>
  <c r="BA102" i="1" s="1"/>
  <c r="L106" i="16"/>
  <c r="M28" i="16"/>
  <c r="AS101" i="1"/>
  <c r="M30" i="15"/>
  <c r="AS99" i="1"/>
  <c r="M30" i="13"/>
  <c r="AS97" i="1"/>
  <c r="M30" i="11"/>
  <c r="AS94" i="1"/>
  <c r="M30" i="8"/>
  <c r="AS92" i="1"/>
  <c r="M30" i="6"/>
  <c r="AS89" i="1"/>
  <c r="M30" i="3"/>
  <c r="AS104" i="1"/>
  <c r="M30" i="18"/>
  <c r="AS103" i="1"/>
  <c r="M30" i="17"/>
  <c r="AS100" i="1"/>
  <c r="M30" i="14"/>
  <c r="AS98" i="1"/>
  <c r="M30" i="12"/>
  <c r="AS95" i="1"/>
  <c r="M30" i="9"/>
  <c r="H33" i="7"/>
  <c r="BA93" i="1" s="1"/>
  <c r="BA87" i="1" s="1"/>
  <c r="M33" i="7"/>
  <c r="AW93" i="1" s="1"/>
  <c r="AT93" i="1" s="1"/>
  <c r="AS90" i="1"/>
  <c r="M30" i="4"/>
  <c r="M28" i="7"/>
  <c r="L106" i="7"/>
  <c r="AS96" i="1"/>
  <c r="M30" i="10"/>
  <c r="AS91" i="1"/>
  <c r="M30" i="5"/>
  <c r="AS88" i="1"/>
  <c r="M30" i="2"/>
  <c r="AS105" i="1" l="1"/>
  <c r="M30" i="19"/>
  <c r="AS102" i="1"/>
  <c r="M30" i="16"/>
  <c r="AS93" i="1"/>
  <c r="M30" i="7"/>
  <c r="L38" i="4"/>
  <c r="AG90" i="1"/>
  <c r="AN90" i="1" s="1"/>
  <c r="L38" i="9"/>
  <c r="AG95" i="1"/>
  <c r="AN95" i="1" s="1"/>
  <c r="L38" i="12"/>
  <c r="AG98" i="1"/>
  <c r="AN98" i="1" s="1"/>
  <c r="AG100" i="1"/>
  <c r="AN100" i="1" s="1"/>
  <c r="L38" i="14"/>
  <c r="AG103" i="1"/>
  <c r="AN103" i="1" s="1"/>
  <c r="L38" i="17"/>
  <c r="L38" i="18"/>
  <c r="AG104" i="1"/>
  <c r="AN104" i="1" s="1"/>
  <c r="L38" i="3"/>
  <c r="AG89" i="1"/>
  <c r="AN89" i="1" s="1"/>
  <c r="L38" i="6"/>
  <c r="AG92" i="1"/>
  <c r="AN92" i="1" s="1"/>
  <c r="L38" i="8"/>
  <c r="AG94" i="1"/>
  <c r="AN94" i="1" s="1"/>
  <c r="L38" i="11"/>
  <c r="AG97" i="1"/>
  <c r="AN97" i="1" s="1"/>
  <c r="AG99" i="1"/>
  <c r="AN99" i="1" s="1"/>
  <c r="L38" i="13"/>
  <c r="AG101" i="1"/>
  <c r="AN101" i="1" s="1"/>
  <c r="L38" i="15"/>
  <c r="AS87" i="1"/>
  <c r="L38" i="2"/>
  <c r="AG88" i="1"/>
  <c r="L38" i="5"/>
  <c r="AG91" i="1"/>
  <c r="AN91" i="1" s="1"/>
  <c r="L38" i="10"/>
  <c r="AG96" i="1"/>
  <c r="AN96" i="1" s="1"/>
  <c r="W32" i="1"/>
  <c r="AW87" i="1"/>
  <c r="L38" i="19" l="1"/>
  <c r="AG105" i="1"/>
  <c r="AN105" i="1" s="1"/>
  <c r="AG102" i="1"/>
  <c r="AN102" i="1" s="1"/>
  <c r="L38" i="16"/>
  <c r="L38" i="7"/>
  <c r="AG93" i="1"/>
  <c r="AN93" i="1" s="1"/>
  <c r="AK32" i="1"/>
  <c r="AT87" i="1"/>
  <c r="AN88" i="1"/>
  <c r="AG87" i="1" l="1"/>
  <c r="AK26" i="1" s="1"/>
  <c r="AN87" i="1" l="1"/>
  <c r="AG109" i="1"/>
  <c r="AG111" i="1"/>
  <c r="AG108" i="1"/>
  <c r="AG110" i="1"/>
  <c r="CD110" i="1" s="1"/>
  <c r="CD111" i="1"/>
  <c r="AV111" i="1"/>
  <c r="BY111" i="1" s="1"/>
  <c r="AV110" i="1"/>
  <c r="BY110" i="1" s="1"/>
  <c r="CD109" i="1"/>
  <c r="AV109" i="1"/>
  <c r="BY109" i="1" s="1"/>
  <c r="CD108" i="1"/>
  <c r="AV108" i="1"/>
  <c r="BY108" i="1" s="1"/>
  <c r="AG107" i="1"/>
  <c r="AK31" i="1" l="1"/>
  <c r="AN108" i="1"/>
  <c r="AK27" i="1"/>
  <c r="AK29" i="1" s="1"/>
  <c r="AK37" i="1" s="1"/>
  <c r="AG113" i="1"/>
  <c r="W31" i="1"/>
  <c r="AN109" i="1"/>
  <c r="AN110" i="1"/>
  <c r="AN111" i="1"/>
  <c r="AN107" i="1" l="1"/>
  <c r="AN113" i="1" s="1"/>
</calcChain>
</file>

<file path=xl/sharedStrings.xml><?xml version="1.0" encoding="utf-8"?>
<sst xmlns="http://schemas.openxmlformats.org/spreadsheetml/2006/main" count="20050" uniqueCount="1982">
  <si>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</si>
  <si>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</si>
  <si>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</si>
  <si>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</si>
  <si>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</si>
  <si>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</si>
  <si>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</si>
  <si>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</si>
  <si>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</si>
  <si>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</si>
  <si>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</si>
  <si>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</si>
  <si>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</si>
  <si>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</si>
  <si>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</si>
  <si>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DUSLO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</si>
  <si>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</si>
  <si>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</si>
  <si>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IA 0138/0 ENERGETICKÉ ÚSPORY BUDOV</t>
  </si>
  <si>
    <t>JKSO:</t>
  </si>
  <si>
    <t>KS:</t>
  </si>
  <si>
    <t>Miesto:</t>
  </si>
  <si>
    <t>DUSLO a.s. ŠAĽA</t>
  </si>
  <si>
    <t>Dátum:</t>
  </si>
  <si>
    <t>20. 12. 2018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</si>
  <si>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</si>
  <si>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</si>
  <si>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</si>
  <si>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</si>
  <si>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</si>
  <si>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</si>
  <si>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</si>
  <si>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Ing.Tomáš Lenčéš, Expro,s.r.o. Šaľa</t>
  </si>
  <si>
    <t>True</t>
  </si>
  <si>
    <t>0,01</t>
  </si>
  <si>
    <t>Spracovateľ:</t>
  </si>
  <si>
    <t>Ing.Silvia Gujberová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</si>
  <si>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</si>
  <si>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</si>
  <si>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</si>
  <si>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</si>
  <si>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</si>
  <si>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</si>
  <si>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</si>
  <si>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</si>
  <si>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</si>
  <si>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</si>
  <si>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</si>
  <si>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</si>
  <si>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</si>
  <si>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</si>
  <si>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</si>
  <si>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</si>
  <si>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</si>
  <si>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</si>
  <si>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</si>
  <si>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</si>
  <si>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</si>
  <si>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</si>
  <si>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</si>
  <si>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</si>
  <si>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</si>
  <si>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</si>
  <si>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</si>
  <si>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</si>
  <si>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</si>
  <si>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</si>
  <si>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</si>
  <si>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</si>
  <si>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</si>
  <si>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</si>
  <si>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</si>
  <si>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</si>
  <si>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</si>
  <si>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</si>
  <si>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</si>
  <si>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</si>
  <si>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</si>
  <si>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</si>
  <si>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</si>
  <si>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{45a47c37-0be7-459e-9613-76d3dba3adc4}</t>
  </si>
  <si>
    <t>{00000000-0000-0000-0000-000000000000}</t>
  </si>
  <si>
    <t>/</t>
  </si>
  <si>
    <t>E1</t>
  </si>
  <si>
    <t>E1.1 14-07 Budova TÚ</t>
  </si>
  <si>
    <t>1</t>
  </si>
  <si>
    <t>{fd214ca5-d5de-4608-be8a-86e67226dcd9}</t>
  </si>
  <si>
    <t>E1-strecha</t>
  </si>
  <si>
    <t>E1.1 14-07 Budova TÚ Oprava a zateplenie strechy</t>
  </si>
  <si>
    <t>{6516ecae-4cf8-43d8-9247-194e2737d00c}</t>
  </si>
  <si>
    <t>E4.1-bleskozvod</t>
  </si>
  <si>
    <t>E4.1 14-07 Budova TÚ Bleskozvod a uzemnenie</t>
  </si>
  <si>
    <t>{b2f8eeae-1607-4617-b3bc-75f0f9ade88a}</t>
  </si>
  <si>
    <t>E2</t>
  </si>
  <si>
    <t>E2.1 23-11 Budova ZHÚ</t>
  </si>
  <si>
    <t>{005f5e31-e9c9-44fd-a541-abd3247f2002}</t>
  </si>
  <si>
    <t>E2-strecha</t>
  </si>
  <si>
    <t>E2.1 23-11 Budova ZHÚ Oprava a zateplenie strechy</t>
  </si>
  <si>
    <t>{bebbbbc3-b310-4ae9-bf65-92b93955fd18}</t>
  </si>
  <si>
    <t>E4.2-bleskozvod</t>
  </si>
  <si>
    <t>E4.2 23-11 Budova ZHÚ Bleskozvod a uzemnenie</t>
  </si>
  <si>
    <t>{67ebea33-3066-41ae-a462-5bacbeebb3ac}</t>
  </si>
  <si>
    <t>E3</t>
  </si>
  <si>
    <t>E3.1 32-32 Administratívna budova ÚVA</t>
  </si>
  <si>
    <t>{b68c9351-e2b2-408e-bb9c-709d35f85453}</t>
  </si>
  <si>
    <t>E3-strecha</t>
  </si>
  <si>
    <t>E3.1 32-32 Aaministratívna budova ÚVA  Oprava a zateplenie strechy</t>
  </si>
  <si>
    <t>{3193ef8d-2d13-41c0-bd7f-365c14938be4}</t>
  </si>
  <si>
    <t>E4.3-bleskozvod</t>
  </si>
  <si>
    <t>E4.3 32-32 Administratívna budova ÚVA Bleskozvod a uzemnenie</t>
  </si>
  <si>
    <t>{02483618-fa54-4f20-8676-8c2573e2a770}</t>
  </si>
  <si>
    <t>E4</t>
  </si>
  <si>
    <t>E4.1 36-06 Administratívna budova SBU-E</t>
  </si>
  <si>
    <t>{cafecbd4-4a4e-42d3-a48b-1f13c2378ab0}</t>
  </si>
  <si>
    <t>E4-strecha</t>
  </si>
  <si>
    <t>E4.1 36-06 Administratívna budova SBU-E Oprava a zateplenie strechy</t>
  </si>
  <si>
    <t>{93ef91ac-6e2d-40ff-a19c-12a49701c66b}</t>
  </si>
  <si>
    <t>E4.4-bleskozvod</t>
  </si>
  <si>
    <t>E4.4 36-06 Administratívna budova SBU-E Bleskozvod a uzemnenie</t>
  </si>
  <si>
    <t>{eb2db82a-5a06-4d68-9292-b54b84c19235}</t>
  </si>
  <si>
    <t>E5</t>
  </si>
  <si>
    <t>E5.1 44-04 Administratívna budova VJ Prísady</t>
  </si>
  <si>
    <t>{6ddcb6ac-b696-4f4e-a2da-e5b561f44ba8}</t>
  </si>
  <si>
    <t>E5-strecha</t>
  </si>
  <si>
    <t>E5.1 44-04 Administratívna budova VJ Prísady Oprava a zateplenie strechy</t>
  </si>
  <si>
    <t>{59ab57e9-5cf7-4d2a-9e48-f8c9a0ec12cb}</t>
  </si>
  <si>
    <t>E4.5-bleskozvod</t>
  </si>
  <si>
    <t>E4.5 44-04 Administratívna budova VJ prísady Bleskozvod a uzemnenie</t>
  </si>
  <si>
    <t>{b145ea62-a7e0-4fa8-9f72-077e091eba3f}</t>
  </si>
  <si>
    <t>E6</t>
  </si>
  <si>
    <t>E6.1 52-07 Administratívna budova Odboru dopravy</t>
  </si>
  <si>
    <t>{5e75833a-8f73-41a3-aafb-3265427c80b8}</t>
  </si>
  <si>
    <t>E6-strecha</t>
  </si>
  <si>
    <t>E6.1 52-07 Administratívna budova Odboru dopravy Oprava a zateplenie strechy</t>
  </si>
  <si>
    <t>{31575ba8-7b45-43fd-9893-f79fe48ff6a0}</t>
  </si>
  <si>
    <t>E4.6-bleskozvod</t>
  </si>
  <si>
    <t>E4.6 52-07 Administratívna budova Odboru dopravy Bleskozvod a uzemnenie</t>
  </si>
  <si>
    <t>{550341e5-c34d-46b9-849e-4640975b10e3}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</si>
  <si>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</si>
  <si>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</si>
  <si>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</si>
  <si>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</si>
  <si>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</si>
  <si>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</si>
  <si>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</si>
  <si>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</si>
  <si>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</si>
  <si>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</si>
  <si>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</si>
  <si>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</si>
  <si>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</si>
  <si>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</si>
  <si>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</si>
  <si>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</si>
  <si>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E1 - E1.1 14-07 Budova TÚ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</si>
  <si>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</si>
  <si>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</si>
  <si>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</si>
  <si>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</si>
  <si>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</si>
  <si>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</si>
  <si>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</si>
  <si>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</si>
  <si>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</si>
  <si>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</si>
  <si>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</si>
  <si>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</si>
  <si>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723 - Zdravotechnika - vnútorný plynovod</t>
  </si>
  <si>
    <t xml:space="preserve">    764 - Konštrukcie klampiarske</t>
  </si>
  <si>
    <t xml:space="preserve">    767 - Konštrukcie doplnkové kovové</t>
  </si>
  <si>
    <t xml:space="preserve">    769 - Montáže vzduchotechnických zariadení</t>
  </si>
  <si>
    <t xml:space="preserve">    783 - Nátery</t>
  </si>
  <si>
    <t>OST - Ostatné</t>
  </si>
  <si>
    <t>VRN - Vedľajšie rozpočtové náklady</t>
  </si>
  <si>
    <t xml:space="preserve">    VRN15 - Náklady bez rozlíšenia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</si>
  <si>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</si>
  <si>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</si>
  <si>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</si>
  <si>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</si>
  <si>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</si>
  <si>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</si>
  <si>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</si>
  <si>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</si>
  <si>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</si>
  <si>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</si>
  <si>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</si>
  <si>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</si>
  <si>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</si>
  <si>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</si>
  <si>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</si>
  <si>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</si>
  <si>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</si>
  <si>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</si>
  <si>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</si>
  <si>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</si>
  <si>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</si>
  <si>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</si>
  <si>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</si>
  <si>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</si>
  <si>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</si>
  <si>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</si>
  <si>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620991121</t>
  </si>
  <si>
    <t>Zakrývanie výplní vonkajších otvorov zhotovené z lešenia akýmkoľvek spôsobom</t>
  </si>
  <si>
    <t>m2</t>
  </si>
  <si>
    <t>4</t>
  </si>
  <si>
    <t>1895660385</t>
  </si>
  <si>
    <t>622461211</t>
  </si>
  <si>
    <t>Oprava vonkajšej omietky, opravená plocha nad 10 do 20 % z celk.množstva</t>
  </si>
  <si>
    <t>1091386638</t>
  </si>
  <si>
    <t>3</t>
  </si>
  <si>
    <t>622463028</t>
  </si>
  <si>
    <t>Príprava vonkajšieho podkladu stien- penetrácia</t>
  </si>
  <si>
    <t>900628005</t>
  </si>
  <si>
    <t>622464232</t>
  </si>
  <si>
    <t xml:space="preserve">Vonkajšia omietka stien tenkovrstvová, silikónová, škrabaná, hr. 2 mm </t>
  </si>
  <si>
    <t>-1423028918</t>
  </si>
  <si>
    <t>5</t>
  </si>
  <si>
    <t>625250158</t>
  </si>
  <si>
    <t>Doteplenie konštrukcie hr. 140 mm, systém XPS , lepený rámovo s prikotvením</t>
  </si>
  <si>
    <t>-617755957</t>
  </si>
  <si>
    <t>6</t>
  </si>
  <si>
    <t>625251386</t>
  </si>
  <si>
    <t>Kontaktný zatepľovací systém hr. 120 mm  - riešenie pre sokel (XPS)  ozn. F3</t>
  </si>
  <si>
    <t>-1582442879</t>
  </si>
  <si>
    <t>7</t>
  </si>
  <si>
    <t>625251387</t>
  </si>
  <si>
    <t>Kontaktný zatepľovací systém hr. 150 mm- riešenie pre sokel (XPS) ozn.F2</t>
  </si>
  <si>
    <t>-1398242730</t>
  </si>
  <si>
    <t>8</t>
  </si>
  <si>
    <t>625251422</t>
  </si>
  <si>
    <t>Kontaktný zatepľovací systém ostenia hr. 30 mm - riešenie pre sokel (XPS)</t>
  </si>
  <si>
    <t>40444205</t>
  </si>
  <si>
    <t>9</t>
  </si>
  <si>
    <t>625251422.1</t>
  </si>
  <si>
    <t xml:space="preserve">Kontaktný zatepľovací systém hr. 50 mm  (XPS)  - rímsa </t>
  </si>
  <si>
    <t>-911857106</t>
  </si>
  <si>
    <t>10</t>
  </si>
  <si>
    <t>625251651</t>
  </si>
  <si>
    <t>Kontaktný zatepľovací systém vonkajších podhľadov hr. 30 mm  - minerálne riešenie, doska (markíza) nad vstupmi</t>
  </si>
  <si>
    <t>-795703026</t>
  </si>
  <si>
    <t>11</t>
  </si>
  <si>
    <t>625252310</t>
  </si>
  <si>
    <t>Kontaktný zatepľovací systém hr. 150 mm (kamenná vlna), ozn. F1</t>
  </si>
  <si>
    <t>288778621</t>
  </si>
  <si>
    <t>12</t>
  </si>
  <si>
    <t>625252340</t>
  </si>
  <si>
    <t>Kontaktný zatepľovací systém ostenia hr. 30 mm (kamenná vlna)</t>
  </si>
  <si>
    <t>-1932052937</t>
  </si>
  <si>
    <t>13</t>
  </si>
  <si>
    <t>629451112</t>
  </si>
  <si>
    <t>Vyrovnávacia vrstva z cementovej malty pod klampiarskymi prvkami šírky  do 300 mm</t>
  </si>
  <si>
    <t>m</t>
  </si>
  <si>
    <t>699580419</t>
  </si>
  <si>
    <t>14</t>
  </si>
  <si>
    <t>941941042</t>
  </si>
  <si>
    <t>Montáž lešenia ľahkého pracovného radového s podlahami šírky nad 1,00 do 1,20 m, výšky nad 10 do 30 m</t>
  </si>
  <si>
    <t>-400726155</t>
  </si>
  <si>
    <t>15</t>
  </si>
  <si>
    <t>941941291</t>
  </si>
  <si>
    <t>Príplatok za prvý a každý ďalší i začatý mesiac použitia lešenia ľahkého pracovného radového s podlahami šírky nad 1,00 do 1,20 m, výšky do 10 m</t>
  </si>
  <si>
    <t>619148064</t>
  </si>
  <si>
    <t>16</t>
  </si>
  <si>
    <t>941941842</t>
  </si>
  <si>
    <t>Demontáž lešenia ľahkého pracovného radového s podlahami šírky nad 1,00 do 1,20 m, výšky nad 10 do 30 m</t>
  </si>
  <si>
    <t>252949392</t>
  </si>
  <si>
    <t>17</t>
  </si>
  <si>
    <t>944944103</t>
  </si>
  <si>
    <t>Ochranná sieť na boku lešenia</t>
  </si>
  <si>
    <t>1869252103</t>
  </si>
  <si>
    <t>18</t>
  </si>
  <si>
    <t>944944803</t>
  </si>
  <si>
    <t>Demontáž ochrannej siete na boku lešenia</t>
  </si>
  <si>
    <t>1390313974</t>
  </si>
  <si>
    <t>19</t>
  </si>
  <si>
    <t>953945102</t>
  </si>
  <si>
    <t>Soklový profil  hr. 153 mm (hliníkový)</t>
  </si>
  <si>
    <t>607317091</t>
  </si>
  <si>
    <t>953945109</t>
  </si>
  <si>
    <t>Dilatačný profil V</t>
  </si>
  <si>
    <t>1554199002</t>
  </si>
  <si>
    <t>21</t>
  </si>
  <si>
    <t>953945111</t>
  </si>
  <si>
    <t>Rohová lišta hliníková</t>
  </si>
  <si>
    <t>-1234664560</t>
  </si>
  <si>
    <t>22</t>
  </si>
  <si>
    <t>953995115</t>
  </si>
  <si>
    <t>Nadokenná lišta s odkvapovým nosom (PVC)</t>
  </si>
  <si>
    <t>890654289</t>
  </si>
  <si>
    <t>23</t>
  </si>
  <si>
    <t>953996121</t>
  </si>
  <si>
    <t>Okenný APU profil s integrovanou tkaninou</t>
  </si>
  <si>
    <t>667710434</t>
  </si>
  <si>
    <t>24</t>
  </si>
  <si>
    <t>976071111</t>
  </si>
  <si>
    <t>Demontáž kovových madiel a zábradlí,  -0,03700t</t>
  </si>
  <si>
    <t>902316180</t>
  </si>
  <si>
    <t>25</t>
  </si>
  <si>
    <t>979011111</t>
  </si>
  <si>
    <t>Zvislá doprava sutiny a vybúraných hmôt za prvé podlažie nad alebo pod základným podlažím</t>
  </si>
  <si>
    <t>t</t>
  </si>
  <si>
    <t>-1593329896</t>
  </si>
  <si>
    <t>26</t>
  </si>
  <si>
    <t>979081111</t>
  </si>
  <si>
    <t>Odvoz sutiny a vybúraných hmôt na skládku do 1 km</t>
  </si>
  <si>
    <t>-883304614</t>
  </si>
  <si>
    <t>27</t>
  </si>
  <si>
    <t>979082111</t>
  </si>
  <si>
    <t>Vnútrostavenisková doprava sutiny a vybúraných hmôt do 10 m</t>
  </si>
  <si>
    <t>-2018062313</t>
  </si>
  <si>
    <t>28</t>
  </si>
  <si>
    <t>979089012</t>
  </si>
  <si>
    <t>Poplatok za skladovanie - betón, tehly, dlaždice (17 01 ), ostatné</t>
  </si>
  <si>
    <t>1457885075</t>
  </si>
  <si>
    <t>29</t>
  </si>
  <si>
    <t>979089713</t>
  </si>
  <si>
    <t>Prenájom kontajneru-odpad zo zateplenia</t>
  </si>
  <si>
    <t>ks</t>
  </si>
  <si>
    <t>-1531427916</t>
  </si>
  <si>
    <t>30</t>
  </si>
  <si>
    <t>999281111</t>
  </si>
  <si>
    <t>Presun hmôt pre opravy a údržbu objektov vrátane vonkajších plášťov výšky do 25 m</t>
  </si>
  <si>
    <t>-1802386224</t>
  </si>
  <si>
    <t>31</t>
  </si>
  <si>
    <t>713415111</t>
  </si>
  <si>
    <t>Montáž izolácie tepelnej potrubia a ohybov rohožami jednovrstvová (kapotáž kanal.potrubia)</t>
  </si>
  <si>
    <t>156102553</t>
  </si>
  <si>
    <t>32</t>
  </si>
  <si>
    <t>M</t>
  </si>
  <si>
    <t>2837650020</t>
  </si>
  <si>
    <t>Extrudovaný polystyrén - XPS hrúbka  40mm</t>
  </si>
  <si>
    <t>-2066866399</t>
  </si>
  <si>
    <t>33</t>
  </si>
  <si>
    <t>998713202</t>
  </si>
  <si>
    <t>Presun hmôt pre izolácie tepelné v objektoch výšky nad 6 m do 12 m</t>
  </si>
  <si>
    <t>%</t>
  </si>
  <si>
    <t>1354531280</t>
  </si>
  <si>
    <t>34</t>
  </si>
  <si>
    <t>723140801</t>
  </si>
  <si>
    <t xml:space="preserve">Prekládka potrubia z oceľových rúrok </t>
  </si>
  <si>
    <t>-1778971701</t>
  </si>
  <si>
    <t>35</t>
  </si>
  <si>
    <t>764410360</t>
  </si>
  <si>
    <t>Oplechovanie parapetov z hliníkového Al plechu, vrátane rohov r.š. 400 mm</t>
  </si>
  <si>
    <t>1953785642</t>
  </si>
  <si>
    <t>36</t>
  </si>
  <si>
    <t>764410850</t>
  </si>
  <si>
    <t>Demontáž oplechovania parapetov rš od 100 do 330 mm,  -0,00135t</t>
  </si>
  <si>
    <t>89682897</t>
  </si>
  <si>
    <t>37</t>
  </si>
  <si>
    <t>998764202</t>
  </si>
  <si>
    <t>Presun hmôt pre konštrukcie klampiarske v objektoch výšky nad 6 do 12 m</t>
  </si>
  <si>
    <t>1609394064</t>
  </si>
  <si>
    <t>38</t>
  </si>
  <si>
    <t>767162120</t>
  </si>
  <si>
    <t>Montáž zábradlia rovného z profilovej ocele do muriva, s hmotnosťou 1 m zábradlia nad 20 do 30 kg</t>
  </si>
  <si>
    <t>-630561715</t>
  </si>
  <si>
    <t>39</t>
  </si>
  <si>
    <t>5534667050</t>
  </si>
  <si>
    <t>Zábradlie , vertikálna výplň,  výš.do 120cm, kotv.do podlahy, vhodné do inter.aj exteriéru</t>
  </si>
  <si>
    <t>2000834039</t>
  </si>
  <si>
    <t>40</t>
  </si>
  <si>
    <t>767650011</t>
  </si>
  <si>
    <t>Vyvesenie,repasácia a zavesenie oceľových  krídiel  vrát, pre vykonanie stavebných  zmien, plochy do 4 m2</t>
  </si>
  <si>
    <t>2072264077</t>
  </si>
  <si>
    <t>41</t>
  </si>
  <si>
    <t>767650012</t>
  </si>
  <si>
    <t>Vyvesenie,repasácia a zavesenie oceľových  krídiel  vrát, pre vykonanie stavebných  zmien, plochy nad 4 m2</t>
  </si>
  <si>
    <t>-2141342166</t>
  </si>
  <si>
    <t>42</t>
  </si>
  <si>
    <t>767662110</t>
  </si>
  <si>
    <t>Demontáž,repasácia a spätná montáž mreží pevných skrutkovaním</t>
  </si>
  <si>
    <t>-1634611393</t>
  </si>
  <si>
    <t>43</t>
  </si>
  <si>
    <t>767833100</t>
  </si>
  <si>
    <t xml:space="preserve">Demontáž,repasácia a spätná montáž rebríkov do muriva s bočnicami z profilovej ocele, z rúrok </t>
  </si>
  <si>
    <t>1944710727</t>
  </si>
  <si>
    <t>44</t>
  </si>
  <si>
    <t>998767202</t>
  </si>
  <si>
    <t>Presun hmôt pre kovové stavebné doplnkové konštrukcie v objektoch výšky nad 6 do 12 m</t>
  </si>
  <si>
    <t>-1548948260</t>
  </si>
  <si>
    <t>45</t>
  </si>
  <si>
    <t>769036021</t>
  </si>
  <si>
    <t>Montáž protidažďovej žalúzie prierezu 0.360-0.400 m2</t>
  </si>
  <si>
    <t>-1350028364</t>
  </si>
  <si>
    <t>46</t>
  </si>
  <si>
    <t>42900404792</t>
  </si>
  <si>
    <t>REPAS-Protidažďová žalúzia 600x600</t>
  </si>
  <si>
    <t>1776322254</t>
  </si>
  <si>
    <t>47</t>
  </si>
  <si>
    <t>42900404793</t>
  </si>
  <si>
    <t>REPAS-Protidažďová žalúzia 800x400</t>
  </si>
  <si>
    <t>491006640</t>
  </si>
  <si>
    <t>48</t>
  </si>
  <si>
    <t>769081001</t>
  </si>
  <si>
    <t>Demontáž a spätná montáž klimatizačnej jednotky(pred a po zateplení)</t>
  </si>
  <si>
    <t>-1247706221</t>
  </si>
  <si>
    <t>49</t>
  </si>
  <si>
    <t>769082865</t>
  </si>
  <si>
    <t>Demontáž protidažďovej žalúzie prierezu 0.360-0.400 m2</t>
  </si>
  <si>
    <t>1749642623</t>
  </si>
  <si>
    <t>50</t>
  </si>
  <si>
    <t>998769203</t>
  </si>
  <si>
    <t>Presun hmôt pre montáž vzduchotechnických zariadení v stavbe (objekte) výšky nad 7 do 24 m</t>
  </si>
  <si>
    <t>-1767872503</t>
  </si>
  <si>
    <t>51</t>
  </si>
  <si>
    <t>783122110</t>
  </si>
  <si>
    <t>Nátery oceľ.konštr. syntetické -oceľové konzoly</t>
  </si>
  <si>
    <t>330653766</t>
  </si>
  <si>
    <t>52</t>
  </si>
  <si>
    <t>783201812</t>
  </si>
  <si>
    <t>Odstránenie starých náterov z kovových stavebných doplnkových konštrukcií oceľovou kefou</t>
  </si>
  <si>
    <t>-718199912</t>
  </si>
  <si>
    <t>53</t>
  </si>
  <si>
    <t>783252021</t>
  </si>
  <si>
    <t>Nátery kov.stav.doplnk.konštr. epoxidecht. dvojnás.</t>
  </si>
  <si>
    <t>-1212816275</t>
  </si>
  <si>
    <t>54</t>
  </si>
  <si>
    <t>783251017</t>
  </si>
  <si>
    <t>Nátery kov.stav.doplnk.konštr. epoxidové  základné - 35µm</t>
  </si>
  <si>
    <t>1828523964</t>
  </si>
  <si>
    <t>55</t>
  </si>
  <si>
    <t>Výkaz výmer bol spracovaný na základe projektovej dokumentácie spracovanej pre účely stavebného konania - je len orientačný.</t>
  </si>
  <si>
    <t>262144</t>
  </si>
  <si>
    <t>783468425</t>
  </si>
  <si>
    <t>56</t>
  </si>
  <si>
    <t>V prípade nejasností, nepresností alebo podozrenia z chyby pri spracovaní výkazu výmer, je potrebné bezodkladne kontaktovať projektanta stavby!</t>
  </si>
  <si>
    <t>1825899407</t>
  </si>
  <si>
    <t>57</t>
  </si>
  <si>
    <t>Jednotlivé položky je potrebné uvažovať vrátane práce, materiálu, nakladania a vykladania a pod.  Uvádza sa aj predpokladaná vzdialenosti pre dopravu materiálu.</t>
  </si>
  <si>
    <t>-1907269504</t>
  </si>
  <si>
    <t>58</t>
  </si>
  <si>
    <t>Pri naceňovaní stavby je potrebné okrem výkazu výmer, použiť aj grafické prílohy stavby (výkresy) ako aj textovú ćasť stavby (Technickú správu)!</t>
  </si>
  <si>
    <t>617542756</t>
  </si>
  <si>
    <t>59</t>
  </si>
  <si>
    <t>Spracovateľ výkazu výmer:   Ing. Silvia Gujberová  -  12.2018</t>
  </si>
  <si>
    <t>-1415356762</t>
  </si>
  <si>
    <t>60</t>
  </si>
  <si>
    <t>001500001</t>
  </si>
  <si>
    <t>Ostatné náklady stavby - NEPREDVÍDANÉ NÁKLADY - bez rozlíšenia</t>
  </si>
  <si>
    <t>eur</t>
  </si>
  <si>
    <t>1024</t>
  </si>
  <si>
    <t>-618796649</t>
  </si>
  <si>
    <t>E1-strecha - E1.1 14-07 Budova TÚ Oprava a zateplenie strechy</t>
  </si>
  <si>
    <t xml:space="preserve">    3 - Zvislé a kompletné konštrukcie</t>
  </si>
  <si>
    <t xml:space="preserve">    712 - Izolácie striech, povlakové krytiny</t>
  </si>
  <si>
    <t xml:space="preserve">    721 - Zdravotechnika - vnútorná kanalizácia</t>
  </si>
  <si>
    <t xml:space="preserve">    762 - Konštrukcie tesárske</t>
  </si>
  <si>
    <t>311271320</t>
  </si>
  <si>
    <t xml:space="preserve">Atika- navýšenie (m2)DT 50x15x25 s betónovou výplňou hr. 150 mm </t>
  </si>
  <si>
    <t>-1668326171</t>
  </si>
  <si>
    <t>311361825</t>
  </si>
  <si>
    <t>Výstuž pre murivo atiky PREMAC DT s betónovou výplňou z ocele 10505 výstuž R12</t>
  </si>
  <si>
    <t>644391961</t>
  </si>
  <si>
    <t>956951124.1</t>
  </si>
  <si>
    <t>Dodanie a osadenie oceľovej pásoviny v tvare L rozmer 180+80/80/6 mm</t>
  </si>
  <si>
    <t>798593552</t>
  </si>
  <si>
    <t>959941113</t>
  </si>
  <si>
    <t>Chemická kotva s kotevným svorníkom  tesnená chemickou ampulkou Hilti Hit-Re 500 pre OKAP, s vyvŕtaním otvoru M10/90/190 mm</t>
  </si>
  <si>
    <t>674224976</t>
  </si>
  <si>
    <t>959941121</t>
  </si>
  <si>
    <t>Chemická kotva s kotevným svorníkom tesnená chemickou ampulkou Hilti Hit-Re 500 pre ATIKU s vyvŕtaním otvoru M12/10/135 mm</t>
  </si>
  <si>
    <t>-56678215</t>
  </si>
  <si>
    <t>875109422</t>
  </si>
  <si>
    <t>712300832</t>
  </si>
  <si>
    <t>Odstránenie podklad.povlakovej krytiny na strechách plochých 10° dvojvrstvovej,  -0,01000t  - strieška nad vstupom a na fasáde</t>
  </si>
  <si>
    <t>-178070440</t>
  </si>
  <si>
    <t>712311101</t>
  </si>
  <si>
    <t xml:space="preserve">Zhotovenie povlakovej krytiny striech plochých do 10° za studena náterom penetračným </t>
  </si>
  <si>
    <t>1657675033</t>
  </si>
  <si>
    <t>1116331020</t>
  </si>
  <si>
    <t xml:space="preserve">Penetračný náter </t>
  </si>
  <si>
    <t>l</t>
  </si>
  <si>
    <t>-886721292</t>
  </si>
  <si>
    <t>712370070</t>
  </si>
  <si>
    <t xml:space="preserve">Zhotovenie povlakovej krytiny striech plochých do 10° PVC-P fóliou upevnenou prikotvením so zvarením spoju </t>
  </si>
  <si>
    <t>-506261236</t>
  </si>
  <si>
    <t>2832990650</t>
  </si>
  <si>
    <t xml:space="preserve">FATRAFOL  kotviaca technika </t>
  </si>
  <si>
    <t>158068067</t>
  </si>
  <si>
    <t>2833000150</t>
  </si>
  <si>
    <t>FATRAFOL  810 hydroizolačná fólia hr.1,50 mm, š.1,3m  šedá</t>
  </si>
  <si>
    <t>-1488156615</t>
  </si>
  <si>
    <t>712391175</t>
  </si>
  <si>
    <t xml:space="preserve">Vysprávky striech plochých odstránenie bublín a nerovností </t>
  </si>
  <si>
    <t>97892297</t>
  </si>
  <si>
    <t>712841559</t>
  </si>
  <si>
    <t xml:space="preserve">Zhotovenie povlakovej krytiny striech vytiahnutím izolačného povlaku pásmi pritavením </t>
  </si>
  <si>
    <t>1270876778</t>
  </si>
  <si>
    <t>-1330446658</t>
  </si>
  <si>
    <t>712960020</t>
  </si>
  <si>
    <t>Osadenie odvetrávacieho komínku na streche</t>
  </si>
  <si>
    <t>681267556</t>
  </si>
  <si>
    <t>6285210012</t>
  </si>
  <si>
    <t>Hotové detaily, odvetrávací komínik, DN 70/225</t>
  </si>
  <si>
    <t>1386932271</t>
  </si>
  <si>
    <t>712973460</t>
  </si>
  <si>
    <t>Detaily - kútový uholník z poplastovaného plechu RŠ 250 mm, ohyb 90-135°</t>
  </si>
  <si>
    <t>-1503498512</t>
  </si>
  <si>
    <t>478042483</t>
  </si>
  <si>
    <t>2832990280</t>
  </si>
  <si>
    <t>Poplastovaný plech PVC- kútová lišta š.250mm, dĺ. 2m</t>
  </si>
  <si>
    <t>1321633545</t>
  </si>
  <si>
    <t>712973610</t>
  </si>
  <si>
    <t>Detaily  nárožná lišta s okapničkou</t>
  </si>
  <si>
    <t>404780019</t>
  </si>
  <si>
    <t>712973710</t>
  </si>
  <si>
    <t>Detaily  ukončujúci profil omietky</t>
  </si>
  <si>
    <t>1356587077</t>
  </si>
  <si>
    <t>712973880</t>
  </si>
  <si>
    <t>Detaily , oplechovanie okraja odkvapovou lištou z polpast. profilu RŠ 165 mm</t>
  </si>
  <si>
    <t>-1939565312</t>
  </si>
  <si>
    <t>2832990651</t>
  </si>
  <si>
    <t>Kotviaca technika - šrób na pripevnenie okapnice</t>
  </si>
  <si>
    <t>1115637824</t>
  </si>
  <si>
    <t>2837751501.2</t>
  </si>
  <si>
    <t>Strešné hydroizolačné fólie - okapnica poplastovaný profil</t>
  </si>
  <si>
    <t>206070998</t>
  </si>
  <si>
    <t>712973895</t>
  </si>
  <si>
    <t>Detaily - oplechovanie okraja atiky odkvapovou lištou z polpast. profilu RŠ 165 mm</t>
  </si>
  <si>
    <t>753258698</t>
  </si>
  <si>
    <t>174541894</t>
  </si>
  <si>
    <t>2837751501.1</t>
  </si>
  <si>
    <t>Strešné hydroizolačné fólie - okapnica háková</t>
  </si>
  <si>
    <t>91115372</t>
  </si>
  <si>
    <t>7129900401</t>
  </si>
  <si>
    <t>Položenie geotextílie vodorovne alebo zvislo na strechy ploché do 10°- podkladná geotextília</t>
  </si>
  <si>
    <t>1914079871</t>
  </si>
  <si>
    <t>6936651300</t>
  </si>
  <si>
    <t>Geotextília netkaná polypropylénová Tatratex PP   120</t>
  </si>
  <si>
    <t>470357646</t>
  </si>
  <si>
    <t>6936651400</t>
  </si>
  <si>
    <t>Geotextília netkaná polypropylénová Tatratex PP   300 - strecha S1.6 nad výťahovou šachtou</t>
  </si>
  <si>
    <t>-2112009215</t>
  </si>
  <si>
    <t>712991010</t>
  </si>
  <si>
    <t>Montáž podkladnej konštrukcie z OSB dosiek  hr.18 mm - okap šírky 200 - 250 mm pod klampiarske konštrukcie</t>
  </si>
  <si>
    <t>-1048511616</t>
  </si>
  <si>
    <t>2832990600</t>
  </si>
  <si>
    <t>Kotviaca technika - rozperný nit do betónu</t>
  </si>
  <si>
    <t>809227422</t>
  </si>
  <si>
    <t>6072624400</t>
  </si>
  <si>
    <t>Doska drevoštiepková OSB 3 do vlhkého prostredia 2500x1250x18 mm</t>
  </si>
  <si>
    <t>-606856019</t>
  </si>
  <si>
    <t>712991040</t>
  </si>
  <si>
    <t xml:space="preserve">Montáž podkladnej konštrukcie z OSB dosiek hr. 18 mm na atike šírky 411 -620 mm </t>
  </si>
  <si>
    <t>-880405039</t>
  </si>
  <si>
    <t>653250670</t>
  </si>
  <si>
    <t>6072628104</t>
  </si>
  <si>
    <t>Doska drevoštiepková OSB 3 do vlhkého prostredia hr. 18 mm (2500x1250mm)</t>
  </si>
  <si>
    <t>-1274679233</t>
  </si>
  <si>
    <t>998712203</t>
  </si>
  <si>
    <t>Presun hmôt pre izoláciu povlakovej krytiny v objektoch výšky nad 12 do 24 m</t>
  </si>
  <si>
    <t>979311722</t>
  </si>
  <si>
    <t>713132132</t>
  </si>
  <si>
    <t>Montáž tepelnej izolácie stien polystyrénom, celoplošným prilepením  - atika</t>
  </si>
  <si>
    <t>1178277464</t>
  </si>
  <si>
    <t>2837653419</t>
  </si>
  <si>
    <t>Extrudovaný polystyrén hrúbka  50 mm</t>
  </si>
  <si>
    <t>-589174472</t>
  </si>
  <si>
    <t>713141255</t>
  </si>
  <si>
    <t>Montáž TI striech plochých do 10° minerálnou vlnou, rozloženej v dvoch vrstvách</t>
  </si>
  <si>
    <t>-172570470</t>
  </si>
  <si>
    <t>6313670503</t>
  </si>
  <si>
    <t>S kamenná vlna  hrúbka  80 mm</t>
  </si>
  <si>
    <t>1298475844</t>
  </si>
  <si>
    <t>6313670498</t>
  </si>
  <si>
    <t>T kamenná vlna  hrúbka 140 mm</t>
  </si>
  <si>
    <t>1023968748</t>
  </si>
  <si>
    <t>713170140</t>
  </si>
  <si>
    <t>Montáž spádového klinu z MW konzola nad vstupmi  lepením</t>
  </si>
  <si>
    <t>-1331564131</t>
  </si>
  <si>
    <t>6314153520</t>
  </si>
  <si>
    <t>Tepelné izolácie ploché strechy,  minerálna izolácia - spádová doska 40/20x1000x1000 - konzola nad vstupmi</t>
  </si>
  <si>
    <t>855800787</t>
  </si>
  <si>
    <t>998713203</t>
  </si>
  <si>
    <t>Presun hmôt pre izolácie tepelné v objektoch výšky nad 12 m do 24 m</t>
  </si>
  <si>
    <t>-776537249</t>
  </si>
  <si>
    <t>721242120</t>
  </si>
  <si>
    <t>Lapač strešných splavenín plastový univerzálny</t>
  </si>
  <si>
    <t>1586256505</t>
  </si>
  <si>
    <t>998721203</t>
  </si>
  <si>
    <t>Presun hmôt pre vnútornú kanalizáciu v objektoch výšky nad 12 do 24 m</t>
  </si>
  <si>
    <t>-94839983</t>
  </si>
  <si>
    <t>762361114</t>
  </si>
  <si>
    <t>Montáž hranolčekov- okap z reziva do 120 cm2 pre ploché strechy</t>
  </si>
  <si>
    <t>1879500621</t>
  </si>
  <si>
    <t>6051010200</t>
  </si>
  <si>
    <t>Hranol 2 x 100 x 100 mm</t>
  </si>
  <si>
    <t>m3</t>
  </si>
  <si>
    <t>421574492</t>
  </si>
  <si>
    <t>762395000</t>
  </si>
  <si>
    <t xml:space="preserve">Spojovacie prostriedky </t>
  </si>
  <si>
    <t>-1304496618</t>
  </si>
  <si>
    <t>998762203</t>
  </si>
  <si>
    <t>Presun hmôt pre konštrukcie tesárske v objektoch výšky od 12 do 24 m</t>
  </si>
  <si>
    <t>1862393081</t>
  </si>
  <si>
    <t>764259211</t>
  </si>
  <si>
    <t>Kotlík odkvapový pre rúry s priemerom do 150 mm</t>
  </si>
  <si>
    <t>-1749472537</t>
  </si>
  <si>
    <t>764311822</t>
  </si>
  <si>
    <t>Demontáž krytiny strešnej z tabúľ 2000 x 1000 mm, so sklonom do 30st.,  -0,00732t - striešky</t>
  </si>
  <si>
    <t>-1436602263</t>
  </si>
  <si>
    <t>764313201</t>
  </si>
  <si>
    <t>Krytiny hladké z pozinkovaného farbeného PZf plechu, z tabúľ 2000x1000 mm, sklon do 30° - striešky</t>
  </si>
  <si>
    <t>1302982155</t>
  </si>
  <si>
    <t>764352427</t>
  </si>
  <si>
    <t>Žľaby z pozinkovaného farbeného PZf plechu, pododkvapové polkruhové r.š. 330 mm</t>
  </si>
  <si>
    <t>312918502</t>
  </si>
  <si>
    <t>764352810</t>
  </si>
  <si>
    <t>Demontáž žľabov pododkvapových polkruhových so sklonom do 30st. rš 330 mm,  -0,00330t</t>
  </si>
  <si>
    <t>-1280409209</t>
  </si>
  <si>
    <t>764421420</t>
  </si>
  <si>
    <t>Oplechovanie krycej dosky nad vstupom z pozinkovaného farbeného PZf plechu, r.š. 150 mm</t>
  </si>
  <si>
    <t>843490499</t>
  </si>
  <si>
    <t>764421430</t>
  </si>
  <si>
    <t>Oplechovanie ríms z pozinkovaného farbeného PZf plechu, r.š. 200 mm</t>
  </si>
  <si>
    <t>456790097</t>
  </si>
  <si>
    <t>764430840</t>
  </si>
  <si>
    <t>Demontáž oplechovania múrov  a nadmuroviek rš od 330 do 500 mm 0,00230t</t>
  </si>
  <si>
    <t>-575202498</t>
  </si>
  <si>
    <t>61</t>
  </si>
  <si>
    <t>764454453</t>
  </si>
  <si>
    <t>Zvodové rúry z pozinkovaného farbeného PZf plechu, kruhové priemer 100 mm</t>
  </si>
  <si>
    <t>-1523873271</t>
  </si>
  <si>
    <t>62</t>
  </si>
  <si>
    <t>764454801</t>
  </si>
  <si>
    <t>Demontáž odpadových rúr kruhových, s priemerom 75 a 100 mm,  -0,00226t</t>
  </si>
  <si>
    <t>-730221983</t>
  </si>
  <si>
    <t>63</t>
  </si>
  <si>
    <t>998764203</t>
  </si>
  <si>
    <t>Presun hmôt pre konštrukcie klampiarske v objektoch výšky nad 12 do 24 m</t>
  </si>
  <si>
    <t>1783604982</t>
  </si>
  <si>
    <t>64</t>
  </si>
  <si>
    <t>1652941897</t>
  </si>
  <si>
    <t>65</t>
  </si>
  <si>
    <t>-1277753148</t>
  </si>
  <si>
    <t>66</t>
  </si>
  <si>
    <t>1879756408</t>
  </si>
  <si>
    <t>67</t>
  </si>
  <si>
    <t>-2014803602</t>
  </si>
  <si>
    <t>68</t>
  </si>
  <si>
    <t>-671324941</t>
  </si>
  <si>
    <t>69</t>
  </si>
  <si>
    <t>1678014847</t>
  </si>
  <si>
    <t>E4.1-bleskozvod - E4.1 14-07 Budova TÚ Bleskozvod a uzemnenie</t>
  </si>
  <si>
    <t xml:space="preserve"> Expro,s.r.o. Šaľa</t>
  </si>
  <si>
    <t>Ing.Jozef Klokner</t>
  </si>
  <si>
    <t>HSV -  Práce a dodávky HSV</t>
  </si>
  <si>
    <t xml:space="preserve">    1 -  Zemné práce</t>
  </si>
  <si>
    <t xml:space="preserve">    6 -  Úpravy povrchov, podlahy, osadenie</t>
  </si>
  <si>
    <t xml:space="preserve">    9 -  Ostatné konštrukcie a práce-búranie</t>
  </si>
  <si>
    <t>PSV -  Práce a dodávky PSV</t>
  </si>
  <si>
    <t>M -  Práce a dodávky M</t>
  </si>
  <si>
    <t xml:space="preserve">    21-M -  Elektromontáže</t>
  </si>
  <si>
    <t>VRN -  Vedľajšie rozpočtové náklady</t>
  </si>
  <si>
    <t>113107132</t>
  </si>
  <si>
    <t>Odstránenie krytu v ploche do 200 m2 z betónu prostého, hr. vrstvy 150 do 300 mm,  -0,50000t</t>
  </si>
  <si>
    <t>659874840</t>
  </si>
  <si>
    <t>132301101</t>
  </si>
  <si>
    <t>Výkop ryhy do šírky 600 mm v horn.4 do 100 m3</t>
  </si>
  <si>
    <t>591792246</t>
  </si>
  <si>
    <t>132301109</t>
  </si>
  <si>
    <t>Príplatok za lepivosť pri hĺbení rýh šírky do 600 mm zapažených i nezapažených s urovnaním dna v hornine 4</t>
  </si>
  <si>
    <t>446958574</t>
  </si>
  <si>
    <t>132311101</t>
  </si>
  <si>
    <t>Hĺbenie rýh šírky do 600 mm v  hornine tr.4 súdržných - ručným  alebo pneumatickým náradím</t>
  </si>
  <si>
    <t>1276652635</t>
  </si>
  <si>
    <t>132311119</t>
  </si>
  <si>
    <t>Príplatok za lepivosť pri hĺbení rýh š do 600 mm ručným alebo pneumatickým náradím v hornine tr. 4</t>
  </si>
  <si>
    <t>-231052700</t>
  </si>
  <si>
    <t>171201201</t>
  </si>
  <si>
    <t>Uloženie betónovej sute  na skládku do 100 m3</t>
  </si>
  <si>
    <t>1328392670</t>
  </si>
  <si>
    <t>174101002</t>
  </si>
  <si>
    <t>Zásyp sypaninou so zhutnením jám, šachiet, rýh, zárezov alebo okolo objektov nad 100 do 1000 m3</t>
  </si>
  <si>
    <t>-1382482979</t>
  </si>
  <si>
    <t>631312141</t>
  </si>
  <si>
    <t xml:space="preserve">Doplnenie existujúcich betónových plôch prostým betónom (s dodaním hmôt)  </t>
  </si>
  <si>
    <t>1468097478</t>
  </si>
  <si>
    <t>919735124</t>
  </si>
  <si>
    <t>Rezanie existujúceho betónového krytu alebo podkladu hĺbky nad 150 do 200 mm</t>
  </si>
  <si>
    <t>181084954</t>
  </si>
  <si>
    <t>979084216</t>
  </si>
  <si>
    <t>Vodorovná doprava vybúraných hmôt po suchu bez naloženia, ale so zložením na vzdialenosť do 5 km</t>
  </si>
  <si>
    <t>1358133689</t>
  </si>
  <si>
    <t>979087213</t>
  </si>
  <si>
    <t>Nakladanie na dopravné prostriedky pre vodorovnú dopravu vybúraných hmôt</t>
  </si>
  <si>
    <t>-1155406778</t>
  </si>
  <si>
    <t>Prenájom kontajneru 7 m3</t>
  </si>
  <si>
    <t>-62492376</t>
  </si>
  <si>
    <t>989281341</t>
  </si>
  <si>
    <t>Vodorovné premiestnenie ručne fúrikom - betónovej zmesi vzdialenosti do 10 m, s naložením a vyklopením</t>
  </si>
  <si>
    <t>-2006477186</t>
  </si>
  <si>
    <t>989281349</t>
  </si>
  <si>
    <t>Vodorovné premiestnenie ručne fúrikom - betónovej zmesi príplatok z.k.ď. 10 m</t>
  </si>
  <si>
    <t>776757962</t>
  </si>
  <si>
    <t>764348.R2</t>
  </si>
  <si>
    <t>Demontáž ostatných prvkov - bleskozvod</t>
  </si>
  <si>
    <t>sub.</t>
  </si>
  <si>
    <t>-1871559973</t>
  </si>
  <si>
    <t>998764102</t>
  </si>
  <si>
    <t>Presun hmôt  v objektoch výšky nad 6 do 12 m</t>
  </si>
  <si>
    <t>1897973499</t>
  </si>
  <si>
    <t>21.R1</t>
  </si>
  <si>
    <t xml:space="preserve">Revízia a revízna správa </t>
  </si>
  <si>
    <t>548549832</t>
  </si>
  <si>
    <t>21.R3</t>
  </si>
  <si>
    <t>LS - Lapač strojený</t>
  </si>
  <si>
    <t>369602973</t>
  </si>
  <si>
    <t>210010016</t>
  </si>
  <si>
    <t>Rúrka ohybná ochranná, inštalačná</t>
  </si>
  <si>
    <t>-705556936</t>
  </si>
  <si>
    <t>KTR000000180</t>
  </si>
  <si>
    <t>Rúrka ohybná EXP 25</t>
  </si>
  <si>
    <t>128</t>
  </si>
  <si>
    <t>1495928786</t>
  </si>
  <si>
    <t>210220020</t>
  </si>
  <si>
    <t>Uzemňovacie vedenie v zemi FeZn vrátane izolácie spojov</t>
  </si>
  <si>
    <t>820606968</t>
  </si>
  <si>
    <t>354410058800</t>
  </si>
  <si>
    <t>Pásovina uzemňovacia FeZn 30 x 4 mm</t>
  </si>
  <si>
    <t>kg</t>
  </si>
  <si>
    <t>893396686</t>
  </si>
  <si>
    <t>210220021</t>
  </si>
  <si>
    <t>Uzemňovacie vedenie v zemi FeZn vrátane izolácie spojov O 10mm</t>
  </si>
  <si>
    <t>-1424047227</t>
  </si>
  <si>
    <t>354410054800</t>
  </si>
  <si>
    <t>Drôt bleskozvodový FeZn D 10 mm</t>
  </si>
  <si>
    <t>-41352733</t>
  </si>
  <si>
    <t>210220050</t>
  </si>
  <si>
    <t>Označenie zvodov číselnými štítkami</t>
  </si>
  <si>
    <t>-831287548</t>
  </si>
  <si>
    <t>111630002300</t>
  </si>
  <si>
    <t>Suspenzia asfaltová SA 4 GUMOASFALT v sudoch do 150 kg</t>
  </si>
  <si>
    <t>1751459437</t>
  </si>
  <si>
    <t>354410065500</t>
  </si>
  <si>
    <t>Štítok orientačný na zvody 8</t>
  </si>
  <si>
    <t>-715380283</t>
  </si>
  <si>
    <t>210220101</t>
  </si>
  <si>
    <t>Podpery vedenia FeZn na plochú strechu PV21</t>
  </si>
  <si>
    <t>123759075</t>
  </si>
  <si>
    <t>354410035100</t>
  </si>
  <si>
    <t>Podpera vedenia FeZn na ploché strechy označenie PV 21 betonová</t>
  </si>
  <si>
    <t>1593951151</t>
  </si>
  <si>
    <t>210220107</t>
  </si>
  <si>
    <t>Podpery vedenia FeZn  PV17 na zateplené fasády</t>
  </si>
  <si>
    <t>-277254148</t>
  </si>
  <si>
    <t>354410034300</t>
  </si>
  <si>
    <t>Podpera vedenia FeZn na zateplené fasády označenie PV 17-36</t>
  </si>
  <si>
    <t>-1748433547</t>
  </si>
  <si>
    <t>210220204</t>
  </si>
  <si>
    <t>Zachytávacia tyč FeZn bez osadenia a s osadením JP10-30</t>
  </si>
  <si>
    <t>-890648127</t>
  </si>
  <si>
    <t>354410023000</t>
  </si>
  <si>
    <t>Tyč zachytávacia FeZn na upevnenie do muriva označenieJ P 15</t>
  </si>
  <si>
    <t>-1507595285</t>
  </si>
  <si>
    <t>210220230</t>
  </si>
  <si>
    <t>Ochranná strieška FeZn</t>
  </si>
  <si>
    <t>1771269192</t>
  </si>
  <si>
    <t>354410024900</t>
  </si>
  <si>
    <t>Strieška FeZn ochranná horná označenie OS 01</t>
  </si>
  <si>
    <t>-906274300</t>
  </si>
  <si>
    <t>-1152268677</t>
  </si>
  <si>
    <t>354410025100</t>
  </si>
  <si>
    <t>Strieška FeZn ochranná spodná označenie OS 04</t>
  </si>
  <si>
    <t>-685819570</t>
  </si>
  <si>
    <t>210220240</t>
  </si>
  <si>
    <t>Svorka FeZn k uzemňovacej tyči  SJ</t>
  </si>
  <si>
    <t>1643455899</t>
  </si>
  <si>
    <t>354410001500</t>
  </si>
  <si>
    <t>Svorka FeZn k uzemňovacej tyči označenie SJ 01</t>
  </si>
  <si>
    <t>-453851941</t>
  </si>
  <si>
    <t>210220241</t>
  </si>
  <si>
    <t>Svorka FeZn krížová SK a diagonálna krížová DKS</t>
  </si>
  <si>
    <t>306028571</t>
  </si>
  <si>
    <t>354410002500</t>
  </si>
  <si>
    <t>Svorka FeZn krížová označenie SK</t>
  </si>
  <si>
    <t>-1240571940</t>
  </si>
  <si>
    <t>210220243</t>
  </si>
  <si>
    <t>Svorka FeZn spojovacia SS</t>
  </si>
  <si>
    <t>1954454863</t>
  </si>
  <si>
    <t>354410003400</t>
  </si>
  <si>
    <t>Svorka FeZn spojovacia označenie SS 2 skrutky s príložkou</t>
  </si>
  <si>
    <t>1137996672</t>
  </si>
  <si>
    <t>210220246</t>
  </si>
  <si>
    <t>Svorka FeZn na odkvapový žľab SO</t>
  </si>
  <si>
    <t>772369004</t>
  </si>
  <si>
    <t>354410004200</t>
  </si>
  <si>
    <t>Svorka FeZn odkvapová označenie SO</t>
  </si>
  <si>
    <t>-488280451</t>
  </si>
  <si>
    <t>210220247</t>
  </si>
  <si>
    <t>Svorka FeZn skúšobná SZ</t>
  </si>
  <si>
    <t>-1597028816</t>
  </si>
  <si>
    <t>354410004600</t>
  </si>
  <si>
    <t>Svorka FeZn skúšobná označenie SZ plech veľká</t>
  </si>
  <si>
    <t>-274630081</t>
  </si>
  <si>
    <t>210220252</t>
  </si>
  <si>
    <t>Svorka FeZn odbočovacia spojovacia SR01-02</t>
  </si>
  <si>
    <t>1166079154</t>
  </si>
  <si>
    <t>354410000600</t>
  </si>
  <si>
    <t xml:space="preserve">Svorka FeZn odbočovacia spojovacia označenie SR 02 </t>
  </si>
  <si>
    <t>-1589946217</t>
  </si>
  <si>
    <t>210220253</t>
  </si>
  <si>
    <t>Svorka FeZn uzemňovacia SR03</t>
  </si>
  <si>
    <t>2139187882</t>
  </si>
  <si>
    <t>354410000900</t>
  </si>
  <si>
    <t>Svorka FeZn uzemňovacia označenie SR 03 A</t>
  </si>
  <si>
    <t>-1951936858</t>
  </si>
  <si>
    <t>210220260</t>
  </si>
  <si>
    <t>Ochranný uholník FeZn   OU</t>
  </si>
  <si>
    <t>1143422081</t>
  </si>
  <si>
    <t>354410053300</t>
  </si>
  <si>
    <t>Uholník ochranný FeZn označenie OU 1,7 m</t>
  </si>
  <si>
    <t>907106419</t>
  </si>
  <si>
    <t>210220261</t>
  </si>
  <si>
    <t>Držiak ochranného uholníka FeZn   DU-Z,D a DOU</t>
  </si>
  <si>
    <t>-1247264078</t>
  </si>
  <si>
    <t>354410053800.1</t>
  </si>
  <si>
    <t>Držiak FeZn ochranného uholníka univerzálny s vrutom označenie DOU vr.</t>
  </si>
  <si>
    <t>-522729887</t>
  </si>
  <si>
    <t>210220306</t>
  </si>
  <si>
    <t>Podstavec betónový k zachytávacej tyči a oddialenému bleskozvodu</t>
  </si>
  <si>
    <t>362535703</t>
  </si>
  <si>
    <t>354410065600</t>
  </si>
  <si>
    <t>Podstavec k zachytávacej tyči betón 350x350x50 mm označenie k JP a OB D=21, 27, 28 mm</t>
  </si>
  <si>
    <t>578774617</t>
  </si>
  <si>
    <t>210220435</t>
  </si>
  <si>
    <t>Svorka pripojovacia SP 1</t>
  </si>
  <si>
    <t>-1556970562</t>
  </si>
  <si>
    <t>354410008300</t>
  </si>
  <si>
    <t xml:space="preserve">Svorka  pripájaca označenie SP 1 </t>
  </si>
  <si>
    <t>-1372408200</t>
  </si>
  <si>
    <t>210220800</t>
  </si>
  <si>
    <t>Uzemňovacie vedenie na povrchu  AlMgSi  Ø 8-10</t>
  </si>
  <si>
    <t>967777557</t>
  </si>
  <si>
    <t>354410064200</t>
  </si>
  <si>
    <t xml:space="preserve">Vodič uzemňovací zliatina AlMgSi označenie O 8 </t>
  </si>
  <si>
    <t>1289994828</t>
  </si>
  <si>
    <t>354410064400</t>
  </si>
  <si>
    <t>Vodič uzemňovací izolovaný zliatina AlMgSi označenie O 8 Al PVC</t>
  </si>
  <si>
    <t>943338287</t>
  </si>
  <si>
    <t>998921203</t>
  </si>
  <si>
    <t>Presun hmôt pre montáž silnoprúdových rozvodov a zariadení v stavbe (objekte) výšky nad 7 do 24 m</t>
  </si>
  <si>
    <t>2145225077</t>
  </si>
  <si>
    <t>000300013</t>
  </si>
  <si>
    <t>Geodetické práce - vykonávané pred výstavbou určenie priebehu nadzemného alebo podzemného existujúceho vedenia inžinierskych sietí - vytýčenie v teréne</t>
  </si>
  <si>
    <t>1859140514</t>
  </si>
  <si>
    <t>000600013</t>
  </si>
  <si>
    <t>Zariadenie staveniska - prevádzkové sklady</t>
  </si>
  <si>
    <t>-453411034</t>
  </si>
  <si>
    <t>000600021</t>
  </si>
  <si>
    <t>Zariadenie staveniska - prevádzkové oplotenie staveniska výstražnou páskou, výstražné značenie</t>
  </si>
  <si>
    <t>-1849212844</t>
  </si>
  <si>
    <t>000600052</t>
  </si>
  <si>
    <t>Zariadenie staveniska - vyvolané investície zariadenia staveniska premostenia výkopu ryhy</t>
  </si>
  <si>
    <t>953440499</t>
  </si>
  <si>
    <t>000600053</t>
  </si>
  <si>
    <t>Zariadenie staveniska - vyvolané investície zariadenia staveniska prípojky energií - elektro</t>
  </si>
  <si>
    <t>600093449</t>
  </si>
  <si>
    <t>001000011</t>
  </si>
  <si>
    <t>Inžinierska činnosť - dozory autorský dozor projektanta</t>
  </si>
  <si>
    <t>-446226094</t>
  </si>
  <si>
    <t>70</t>
  </si>
  <si>
    <t>001000014</t>
  </si>
  <si>
    <t>Inžinierska činnosť - dozory koordinátor BOZP na stavenisku</t>
  </si>
  <si>
    <t>592156211</t>
  </si>
  <si>
    <t>E2 - E2.1 23-11 Budova ZHÚ</t>
  </si>
  <si>
    <t xml:space="preserve">    766 - Konštrukcie stolárske</t>
  </si>
  <si>
    <t xml:space="preserve">    784 - Maľby</t>
  </si>
  <si>
    <t>M - Práce a dodávky M</t>
  </si>
  <si>
    <t xml:space="preserve">    22-M - Montáže oznamovacích a zabezpečovacích zariadení</t>
  </si>
  <si>
    <t>612409991</t>
  </si>
  <si>
    <t>Začistenie omietok (s dodaním hmoty) okolo okien, dverí,podláh, obkladov atď.</t>
  </si>
  <si>
    <t>632261995</t>
  </si>
  <si>
    <t>612421661</t>
  </si>
  <si>
    <t>Vnútorná omietka vápennocementová stien -po osadení okien</t>
  </si>
  <si>
    <t>1703556838</t>
  </si>
  <si>
    <t>825953883</t>
  </si>
  <si>
    <t>-676893078</t>
  </si>
  <si>
    <t>1588539459</t>
  </si>
  <si>
    <t>622464141</t>
  </si>
  <si>
    <t>Vonkajšia omietka stien tenkovrstvová  silikónová</t>
  </si>
  <si>
    <t>17125060</t>
  </si>
  <si>
    <t>625250153</t>
  </si>
  <si>
    <t>Doteplenie konštrukcie hr. 50 mm, systém XPS (rožné časti budovy)</t>
  </si>
  <si>
    <t>-1513968541</t>
  </si>
  <si>
    <t>-1910507802</t>
  </si>
  <si>
    <t>2128529306</t>
  </si>
  <si>
    <t>Kontaktný zatepľovací systém vonkajších podhľadov hr. 30 mm  - minerálne riešenie, doska (markíza)nad vstupmi</t>
  </si>
  <si>
    <t>1817737403</t>
  </si>
  <si>
    <t>-1664112344</t>
  </si>
  <si>
    <t>1299334079</t>
  </si>
  <si>
    <t>264751984</t>
  </si>
  <si>
    <t>-692618456</t>
  </si>
  <si>
    <t>941941292</t>
  </si>
  <si>
    <t>Príplatok za prvý a každý ďalší i začatý mesiac použitia lešenia ľahkého pracovného radového s podlahami šírky nad 1,00 do 1,20 m, v. nad 10 do 30 m</t>
  </si>
  <si>
    <t>-476447492</t>
  </si>
  <si>
    <t>-1555708171</t>
  </si>
  <si>
    <t>52465975</t>
  </si>
  <si>
    <t>-649550345</t>
  </si>
  <si>
    <t>-1258185659</t>
  </si>
  <si>
    <t>-629465181</t>
  </si>
  <si>
    <t>-223049300</t>
  </si>
  <si>
    <t>1833292735</t>
  </si>
  <si>
    <t>-2136087456</t>
  </si>
  <si>
    <t>968061112</t>
  </si>
  <si>
    <t>Vyvesenie dreveného okenného krídla do suti plochy do 1, 5 m2, -0,01200t</t>
  </si>
  <si>
    <t>-1238041851</t>
  </si>
  <si>
    <t>968061113</t>
  </si>
  <si>
    <t>Vyvesenie dreveného okenného krídla do suti plochy nad 1, 5 m2, -0,01600t</t>
  </si>
  <si>
    <t>2075091705</t>
  </si>
  <si>
    <t>968061125</t>
  </si>
  <si>
    <t>Vyvesenie dreveného dverného krídla do suti plochy do 2 m2, -0,02400t</t>
  </si>
  <si>
    <t>-779349468</t>
  </si>
  <si>
    <t>968062355</t>
  </si>
  <si>
    <t>Vybúranie drevených rámov okien dvojitých alebo zdvojených, plochy do 2 m2,  -0,06200t</t>
  </si>
  <si>
    <t>-610134288</t>
  </si>
  <si>
    <t>968062356</t>
  </si>
  <si>
    <t>Vybúranie drevených rámov okien dvojitých alebo zdvojených, plochy do 4 m2,  -0,05400t</t>
  </si>
  <si>
    <t>-285449534</t>
  </si>
  <si>
    <t>968062357</t>
  </si>
  <si>
    <t>Vybúranie drevených rámov okien dvojitých alebo zdvojených, plochy nad 4 m2,  -0,04700t</t>
  </si>
  <si>
    <t>-1991447391</t>
  </si>
  <si>
    <t>968072456</t>
  </si>
  <si>
    <t>Vybúranie kovových dverových zárubní plochy nad 2 m2,  -0,06300t</t>
  </si>
  <si>
    <t>550116522</t>
  </si>
  <si>
    <t>-558380623</t>
  </si>
  <si>
    <t>313489758</t>
  </si>
  <si>
    <t>759822242</t>
  </si>
  <si>
    <t>439202221</t>
  </si>
  <si>
    <t>981789298</t>
  </si>
  <si>
    <t>1509333706</t>
  </si>
  <si>
    <t>728875906</t>
  </si>
  <si>
    <t>603076275</t>
  </si>
  <si>
    <t>1123852308</t>
  </si>
  <si>
    <t>766621081</t>
  </si>
  <si>
    <t>Montáž okna plastového so zasklením za 1 bm montáže</t>
  </si>
  <si>
    <t>-2041239341</t>
  </si>
  <si>
    <t>6114100104</t>
  </si>
  <si>
    <t xml:space="preserve">Plastové okno  šírka x výška 1200 x 1200 mm </t>
  </si>
  <si>
    <t>-1486515980</t>
  </si>
  <si>
    <t>6114100105</t>
  </si>
  <si>
    <t xml:space="preserve">Plastové okno  šírka x výška 1500 x 1800 mm </t>
  </si>
  <si>
    <t>423300635</t>
  </si>
  <si>
    <t>6114100106</t>
  </si>
  <si>
    <t xml:space="preserve">Plastové okno  šírka x výška 2400 x 1800 mm </t>
  </si>
  <si>
    <t>1329139397</t>
  </si>
  <si>
    <t>6114100107</t>
  </si>
  <si>
    <t xml:space="preserve">Plastové okno  šírka x výška 3600 x 1800 mm </t>
  </si>
  <si>
    <t>273379288</t>
  </si>
  <si>
    <t>6114100108</t>
  </si>
  <si>
    <t xml:space="preserve">Plastové okno  šírka x výška 4800 x 1800 mm </t>
  </si>
  <si>
    <t>-1288283697</t>
  </si>
  <si>
    <t>998766202</t>
  </si>
  <si>
    <t>Presun hmot pre konštrukcie stolárske v objektoch výšky nad 6 do 12 m</t>
  </si>
  <si>
    <t>656560241</t>
  </si>
  <si>
    <t>769021021</t>
  </si>
  <si>
    <t>Montáž VZT potrubia DN 500-560-preloženie,resp.predsadenie pred zateplením</t>
  </si>
  <si>
    <t>-1636516310</t>
  </si>
  <si>
    <t>769035078</t>
  </si>
  <si>
    <t>Montáž krycej mriežky hranatej do prierezu 0.100 m2</t>
  </si>
  <si>
    <t>1751919372</t>
  </si>
  <si>
    <t>42900474841</t>
  </si>
  <si>
    <t>Krycia mriežka hranatá 150x150 mm</t>
  </si>
  <si>
    <t>-1407211169</t>
  </si>
  <si>
    <t>-350618471</t>
  </si>
  <si>
    <t>769082785</t>
  </si>
  <si>
    <t>Demontáž krycej mriežky hranatej do prierezu 0.100 m2</t>
  </si>
  <si>
    <t>475129886</t>
  </si>
  <si>
    <t>769083085</t>
  </si>
  <si>
    <t>Demontáž VZT potrubia DN 500-560</t>
  </si>
  <si>
    <t>1254710099</t>
  </si>
  <si>
    <t>-2112704663</t>
  </si>
  <si>
    <t>-1296335923</t>
  </si>
  <si>
    <t>530100846</t>
  </si>
  <si>
    <t>783251002</t>
  </si>
  <si>
    <t>Nátery kov.stav.doplnk.konštr. epoxidové  jednonás. 2x email - 105µm</t>
  </si>
  <si>
    <t>-1804357226</t>
  </si>
  <si>
    <t>1522124006</t>
  </si>
  <si>
    <t>7844113021</t>
  </si>
  <si>
    <t>Murárske opravy 10%</t>
  </si>
  <si>
    <t>-164556087</t>
  </si>
  <si>
    <t>784452361</t>
  </si>
  <si>
    <t>Maľby z maliarskych zmesí   výšky do 3, 80 m  po osadení okien,dverí</t>
  </si>
  <si>
    <t>1280191014</t>
  </si>
  <si>
    <t>220370043</t>
  </si>
  <si>
    <t>Demontáž a spätná montáž rozhlasu</t>
  </si>
  <si>
    <t>-1416074189</t>
  </si>
  <si>
    <t>-1532969510</t>
  </si>
  <si>
    <t>1277220912</t>
  </si>
  <si>
    <t>1617049877</t>
  </si>
  <si>
    <t>1466462714</t>
  </si>
  <si>
    <t>1760201495</t>
  </si>
  <si>
    <t>-654431659</t>
  </si>
  <si>
    <t>E2-strecha - E2.1 23-11 Budova ZHÚ Oprava a zateplenie strechy</t>
  </si>
  <si>
    <t xml:space="preserve">    4 - Vodorovné konštrukcie</t>
  </si>
  <si>
    <t>417270300</t>
  </si>
  <si>
    <t>Veniec atiky U profil YTONG 300x249x599 P4-500</t>
  </si>
  <si>
    <t>-1021501065</t>
  </si>
  <si>
    <t>417321515</t>
  </si>
  <si>
    <t>Betónová zálievka vencov atiky</t>
  </si>
  <si>
    <t>-555110126</t>
  </si>
  <si>
    <t>417361821</t>
  </si>
  <si>
    <t>Výstuž stužujúcich pásov a vencov z betonárskej ocele 10505</t>
  </si>
  <si>
    <t>-720511817</t>
  </si>
  <si>
    <t>2017965649</t>
  </si>
  <si>
    <t>1045351340</t>
  </si>
  <si>
    <t>-1813271753</t>
  </si>
  <si>
    <t>1851724623</t>
  </si>
  <si>
    <t>Penetračný náter 10l/nádoba</t>
  </si>
  <si>
    <t>-1763130621</t>
  </si>
  <si>
    <t>-862919089</t>
  </si>
  <si>
    <t>2832990650.1</t>
  </si>
  <si>
    <t>-2113736117</t>
  </si>
  <si>
    <t>255385425</t>
  </si>
  <si>
    <t>383986175</t>
  </si>
  <si>
    <t>289577338</t>
  </si>
  <si>
    <t>186503168</t>
  </si>
  <si>
    <t>1232196519</t>
  </si>
  <si>
    <t>1909328177</t>
  </si>
  <si>
    <t>712973220</t>
  </si>
  <si>
    <t>Detaily k PVC-P fóliam osadenie hotovej strešnej vpuste</t>
  </si>
  <si>
    <t>1977260235</t>
  </si>
  <si>
    <t>2832990380</t>
  </si>
  <si>
    <t xml:space="preserve">Strešná sanačná vpusť so zvislým odtokom- priemer 100mm,napr.TOPWET TW SAN 110 </t>
  </si>
  <si>
    <t>-1675653562</t>
  </si>
  <si>
    <t>Kotviaca technika - rozperný nit</t>
  </si>
  <si>
    <t>-112615193</t>
  </si>
  <si>
    <t>-341928781</t>
  </si>
  <si>
    <t>FATRAFOL  kotviaca technika - vrut SK-RB Power</t>
  </si>
  <si>
    <t>1091753321</t>
  </si>
  <si>
    <t>519187563</t>
  </si>
  <si>
    <t>2135483153</t>
  </si>
  <si>
    <t>-69262139</t>
  </si>
  <si>
    <t>Položenie geotextílie vodorovne alebo zvislo na strechy ploché do 10° - podkladná geotextília</t>
  </si>
  <si>
    <t>1582859648</t>
  </si>
  <si>
    <t>-263113613</t>
  </si>
  <si>
    <t>1628417915</t>
  </si>
  <si>
    <t>-1286265087</t>
  </si>
  <si>
    <t>6072625000</t>
  </si>
  <si>
    <t>Doska drevoštiepková OSB 3 SE 2500x1250x25 mm</t>
  </si>
  <si>
    <t>35717943</t>
  </si>
  <si>
    <t>606920947</t>
  </si>
  <si>
    <t xml:space="preserve">Montáž tepelnej izolácie stien polystyrénom, celoplošným prilepením  - atika stena zo strany strechy </t>
  </si>
  <si>
    <t>-1036158503</t>
  </si>
  <si>
    <t>1743124758</t>
  </si>
  <si>
    <t>713141155</t>
  </si>
  <si>
    <t>Montáž TI striech plochých do 10° minerálnou vlnou, rozloženej v jednej vrstve, prikotvením</t>
  </si>
  <si>
    <t>-553820498</t>
  </si>
  <si>
    <t>6313670494</t>
  </si>
  <si>
    <t>T kamenná vlna  hrúbka 100 mm</t>
  </si>
  <si>
    <t>1349972286</t>
  </si>
  <si>
    <t>742194854</t>
  </si>
  <si>
    <t>51960030</t>
  </si>
  <si>
    <t>6313670505</t>
  </si>
  <si>
    <t>S kamenná vlna  hrúbka 100 mm</t>
  </si>
  <si>
    <t>-657208051</t>
  </si>
  <si>
    <t>-1190553973</t>
  </si>
  <si>
    <t>713144090</t>
  </si>
  <si>
    <t>Montáž tepelnej izolácie na atiku z XPS prikotvením</t>
  </si>
  <si>
    <t>-742429949</t>
  </si>
  <si>
    <t>2837650250</t>
  </si>
  <si>
    <t>Styrodur 3035 CS extrudovaný polystyrén - XPS hrúbka  60mm</t>
  </si>
  <si>
    <t>-549332893</t>
  </si>
  <si>
    <t>-1984494371</t>
  </si>
  <si>
    <t>-1751598142</t>
  </si>
  <si>
    <t>1804949818</t>
  </si>
  <si>
    <t>721210823</t>
  </si>
  <si>
    <t>Demontáž strešného vtoku do DN 125,  -0,02011t</t>
  </si>
  <si>
    <t>1740263872</t>
  </si>
  <si>
    <t>721242803.1</t>
  </si>
  <si>
    <t>Demontáž vetracích komínikov</t>
  </si>
  <si>
    <t>1689372595</t>
  </si>
  <si>
    <t>998721202</t>
  </si>
  <si>
    <t>Presun hmôt pre vnútornú kanalizáciu v objektoch výšky nad 6 do 12 m</t>
  </si>
  <si>
    <t>2033049399</t>
  </si>
  <si>
    <t>-1763401949</t>
  </si>
  <si>
    <t>772732829</t>
  </si>
  <si>
    <t>-155181881</t>
  </si>
  <si>
    <t>2003551754</t>
  </si>
  <si>
    <t>-693001414</t>
  </si>
  <si>
    <t>-1796859655</t>
  </si>
  <si>
    <t>1612310565</t>
  </si>
  <si>
    <t>1883910049</t>
  </si>
  <si>
    <t>696425284</t>
  </si>
  <si>
    <t>-226766912</t>
  </si>
  <si>
    <t>1374180575</t>
  </si>
  <si>
    <t>1504919222</t>
  </si>
  <si>
    <t>-500089678</t>
  </si>
  <si>
    <t>-1605619228</t>
  </si>
  <si>
    <t>E4.2-bleskozvod - E4.2 23-11 Budova ZHÚ Bleskozvod a uzemnenie</t>
  </si>
  <si>
    <t>391434384</t>
  </si>
  <si>
    <t>1270692972</t>
  </si>
  <si>
    <t>1709726169</t>
  </si>
  <si>
    <t>687641000</t>
  </si>
  <si>
    <t>1807584603</t>
  </si>
  <si>
    <t>950884900</t>
  </si>
  <si>
    <t>441892075</t>
  </si>
  <si>
    <t>1041558804</t>
  </si>
  <si>
    <t>-652459467</t>
  </si>
  <si>
    <t>331859937</t>
  </si>
  <si>
    <t>176569442</t>
  </si>
  <si>
    <t>-1426795292</t>
  </si>
  <si>
    <t>-1028643838</t>
  </si>
  <si>
    <t>584297695</t>
  </si>
  <si>
    <t>563737996</t>
  </si>
  <si>
    <t>383111059</t>
  </si>
  <si>
    <t>-724150074</t>
  </si>
  <si>
    <t>-1059803493</t>
  </si>
  <si>
    <t>1943913972</t>
  </si>
  <si>
    <t>1871957375</t>
  </si>
  <si>
    <t>1480696821</t>
  </si>
  <si>
    <t>-724575605</t>
  </si>
  <si>
    <t>1850122192</t>
  </si>
  <si>
    <t>687069116</t>
  </si>
  <si>
    <t>156829391</t>
  </si>
  <si>
    <t>-1613175133</t>
  </si>
  <si>
    <t>-662044678</t>
  </si>
  <si>
    <t>1625818354</t>
  </si>
  <si>
    <t>-1206970303</t>
  </si>
  <si>
    <t>580856417</t>
  </si>
  <si>
    <t>1804858207</t>
  </si>
  <si>
    <t>Tyč zachytávacia FeZn  označenieJ P 15</t>
  </si>
  <si>
    <t>-938986038</t>
  </si>
  <si>
    <t>-1961277501</t>
  </si>
  <si>
    <t>-969547174</t>
  </si>
  <si>
    <t>-542665938</t>
  </si>
  <si>
    <t>-315267327</t>
  </si>
  <si>
    <t>633984973</t>
  </si>
  <si>
    <t>1501793268</t>
  </si>
  <si>
    <t>-1515260020</t>
  </si>
  <si>
    <t>1599041495</t>
  </si>
  <si>
    <t>2029396873</t>
  </si>
  <si>
    <t>-1073564118</t>
  </si>
  <si>
    <t>-656023818</t>
  </si>
  <si>
    <t>-314354292</t>
  </si>
  <si>
    <t>-155452961</t>
  </si>
  <si>
    <t>-647515875</t>
  </si>
  <si>
    <t>1993366526</t>
  </si>
  <si>
    <t>-30146481</t>
  </si>
  <si>
    <t>866558796</t>
  </si>
  <si>
    <t>950445991</t>
  </si>
  <si>
    <t>197263546</t>
  </si>
  <si>
    <t>-1264714547</t>
  </si>
  <si>
    <t>779493374</t>
  </si>
  <si>
    <t>-153385674</t>
  </si>
  <si>
    <t>764079600</t>
  </si>
  <si>
    <t>-1972846787</t>
  </si>
  <si>
    <t>1476809274</t>
  </si>
  <si>
    <t>-1020836849</t>
  </si>
  <si>
    <t>-1133203323</t>
  </si>
  <si>
    <t>637161362</t>
  </si>
  <si>
    <t>1323591284</t>
  </si>
  <si>
    <t>-1051376656</t>
  </si>
  <si>
    <t>-136013712</t>
  </si>
  <si>
    <t>454820439</t>
  </si>
  <si>
    <t>363965522</t>
  </si>
  <si>
    <t>438555546</t>
  </si>
  <si>
    <t>-1346544871</t>
  </si>
  <si>
    <t>-337204103</t>
  </si>
  <si>
    <t>1160024283</t>
  </si>
  <si>
    <t>E3 - E3.1 32-32 Administratívna budova ÚVA</t>
  </si>
  <si>
    <t>-1052134245</t>
  </si>
  <si>
    <t>-691081603</t>
  </si>
  <si>
    <t>-132506874</t>
  </si>
  <si>
    <t>1059044511</t>
  </si>
  <si>
    <t>Kontaktný zatepľovací systém hr. 140 mm- riešenie pre sokel (XPS) ozn.F2</t>
  </si>
  <si>
    <t>2018258311</t>
  </si>
  <si>
    <t>-1504562105</t>
  </si>
  <si>
    <t>-1688799309</t>
  </si>
  <si>
    <t>-492855220</t>
  </si>
  <si>
    <t>2004202335</t>
  </si>
  <si>
    <t>255906724</t>
  </si>
  <si>
    <t>891319693</t>
  </si>
  <si>
    <t>1968612335</t>
  </si>
  <si>
    <t>677627896</t>
  </si>
  <si>
    <t>794786715</t>
  </si>
  <si>
    <t>-225098411</t>
  </si>
  <si>
    <t>-700150533</t>
  </si>
  <si>
    <t>-532215298</t>
  </si>
  <si>
    <t>-375959645</t>
  </si>
  <si>
    <t>993466067</t>
  </si>
  <si>
    <t>978059611</t>
  </si>
  <si>
    <t>Odsekanie parapetov z terazza do 2 m2,  -0,08900t</t>
  </si>
  <si>
    <t>1930417077</t>
  </si>
  <si>
    <t>-1835639080</t>
  </si>
  <si>
    <t>862556330</t>
  </si>
  <si>
    <t>-1947019442</t>
  </si>
  <si>
    <t>897721014</t>
  </si>
  <si>
    <t>-321698537</t>
  </si>
  <si>
    <t>1808312521</t>
  </si>
  <si>
    <t>723120809</t>
  </si>
  <si>
    <t>Prekládka potrubia na fasáde z oceľových rúrok</t>
  </si>
  <si>
    <t>1916619265</t>
  </si>
  <si>
    <t>164940365</t>
  </si>
  <si>
    <t>764410880</t>
  </si>
  <si>
    <t>Demontáž oplechovania parapetov rš od 400 do 600 mm,  -0,00287t</t>
  </si>
  <si>
    <t>-1162218162</t>
  </si>
  <si>
    <t>997825296</t>
  </si>
  <si>
    <t>603482482</t>
  </si>
  <si>
    <t>-1681583031</t>
  </si>
  <si>
    <t>772453445</t>
  </si>
  <si>
    <t>767834101</t>
  </si>
  <si>
    <t>Demontáž,repasácia a spätná montáž ochranného koša skrutkovaním</t>
  </si>
  <si>
    <t>-1758478839</t>
  </si>
  <si>
    <t>-374198070</t>
  </si>
  <si>
    <t>-1609143080</t>
  </si>
  <si>
    <t>-702606583</t>
  </si>
  <si>
    <t>-1176668123</t>
  </si>
  <si>
    <t>Nátery kov.stav.doplnk.konštr. epoxidové  jednonás - 105µm</t>
  </si>
  <si>
    <t>-1984929089</t>
  </si>
  <si>
    <t>573790488</t>
  </si>
  <si>
    <t>783271001</t>
  </si>
  <si>
    <t>Nátery kov.stav.doplnk.konštr. polyuretánové jednonásobné 2x s emailovaním.- 105μm</t>
  </si>
  <si>
    <t>-26752482</t>
  </si>
  <si>
    <t>-363430889</t>
  </si>
  <si>
    <t>-1532567689</t>
  </si>
  <si>
    <t>-865113793</t>
  </si>
  <si>
    <t>1731541939</t>
  </si>
  <si>
    <t>608151022</t>
  </si>
  <si>
    <t>-483318668</t>
  </si>
  <si>
    <t>2135502559</t>
  </si>
  <si>
    <t>E3-strecha - E3.1 32-32 Aaministratívna budova ÚVA  Oprava a zateplenie strechy</t>
  </si>
  <si>
    <t>Atika- navýšenie (m2)DT 50x15x25 s betónovou výplňou hr. 150 mm</t>
  </si>
  <si>
    <t>1577823681</t>
  </si>
  <si>
    <t>Výstuž pre murivo atiky PREMAC DT s betónovou výplňou z ocele 10505</t>
  </si>
  <si>
    <t>-135412339</t>
  </si>
  <si>
    <t>-1947214507</t>
  </si>
  <si>
    <t>1831483887</t>
  </si>
  <si>
    <t>959941151</t>
  </si>
  <si>
    <t>Chemická kotva s kotevným svorníkom tesnená chemickou ampulkou do betónu, ŽB, -atika  s vyvŕtaním otvoru M24/15/260 mm</t>
  </si>
  <si>
    <t>1500557083</t>
  </si>
  <si>
    <t>1596943616</t>
  </si>
  <si>
    <t>-693335175</t>
  </si>
  <si>
    <t>1816185264</t>
  </si>
  <si>
    <t>-423842089</t>
  </si>
  <si>
    <t>Zhotovenie povlakovej krytiny striech plochých do 10° PVC-P fóliou upevnenou prikotvením so zvarením spoju</t>
  </si>
  <si>
    <t>275991685</t>
  </si>
  <si>
    <t>1702246891</t>
  </si>
  <si>
    <t>-1199413845</t>
  </si>
  <si>
    <t>1134968761</t>
  </si>
  <si>
    <t>-949431563</t>
  </si>
  <si>
    <t>-1649097816</t>
  </si>
  <si>
    <t>1663868214</t>
  </si>
  <si>
    <t>1537800425</t>
  </si>
  <si>
    <t>-404325492</t>
  </si>
  <si>
    <t>1541623116</t>
  </si>
  <si>
    <t>1429121881</t>
  </si>
  <si>
    <t>-1204757386</t>
  </si>
  <si>
    <t>-791249965</t>
  </si>
  <si>
    <t>1494230506</t>
  </si>
  <si>
    <t>2832990651.1</t>
  </si>
  <si>
    <t>-1752364531</t>
  </si>
  <si>
    <t>-1184472060</t>
  </si>
  <si>
    <t>731488370</t>
  </si>
  <si>
    <t>770211070</t>
  </si>
  <si>
    <t>-1860133266</t>
  </si>
  <si>
    <t>833170393</t>
  </si>
  <si>
    <t>-61484706</t>
  </si>
  <si>
    <t>2144365104</t>
  </si>
  <si>
    <t>-1564595539</t>
  </si>
  <si>
    <t>565711937</t>
  </si>
  <si>
    <t>-1024923535</t>
  </si>
  <si>
    <t>-2083714224</t>
  </si>
  <si>
    <t>82672185</t>
  </si>
  <si>
    <t>1864095086</t>
  </si>
  <si>
    <t>1041442917</t>
  </si>
  <si>
    <t>279843703</t>
  </si>
  <si>
    <t>391720875</t>
  </si>
  <si>
    <t>-1952743429</t>
  </si>
  <si>
    <t>-1429502214</t>
  </si>
  <si>
    <t>505069514</t>
  </si>
  <si>
    <t>Extrudovaný polystyrén - XPS hrúbka  50mm</t>
  </si>
  <si>
    <t>1598545934</t>
  </si>
  <si>
    <t>-1981822148</t>
  </si>
  <si>
    <t>196960818</t>
  </si>
  <si>
    <t>-844310236</t>
  </si>
  <si>
    <t>721242803</t>
  </si>
  <si>
    <t>Demontáž vetracích hlavíc</t>
  </si>
  <si>
    <t>1813490540</t>
  </si>
  <si>
    <t>-834195815</t>
  </si>
  <si>
    <t>721274103</t>
  </si>
  <si>
    <t>Ventilačné hlavice strešná - plastové DN 100 HUL 810</t>
  </si>
  <si>
    <t>1024701871</t>
  </si>
  <si>
    <t>1203838941</t>
  </si>
  <si>
    <t>1382186708</t>
  </si>
  <si>
    <t>1264111437</t>
  </si>
  <si>
    <t>-1837705304</t>
  </si>
  <si>
    <t>-191883608</t>
  </si>
  <si>
    <t>-459371766</t>
  </si>
  <si>
    <t>1228710794</t>
  </si>
  <si>
    <t>-1614894628</t>
  </si>
  <si>
    <t>1795844637</t>
  </si>
  <si>
    <t>650379146</t>
  </si>
  <si>
    <t>2137307695</t>
  </si>
  <si>
    <t>547469510</t>
  </si>
  <si>
    <t>1179636024</t>
  </si>
  <si>
    <t>1204860941</t>
  </si>
  <si>
    <t>2576858</t>
  </si>
  <si>
    <t>-790390468</t>
  </si>
  <si>
    <t>1037716951</t>
  </si>
  <si>
    <t>233874028</t>
  </si>
  <si>
    <t>907726587</t>
  </si>
  <si>
    <t>-1163245446</t>
  </si>
  <si>
    <t>71</t>
  </si>
  <si>
    <t>-621436714</t>
  </si>
  <si>
    <t>E4.3-bleskozvod - E4.3 32-32 Administratívna budova ÚVA Bleskozvod a uzemnenie</t>
  </si>
  <si>
    <t>130130933</t>
  </si>
  <si>
    <t>480200789</t>
  </si>
  <si>
    <t>467063470</t>
  </si>
  <si>
    <t>-466391179</t>
  </si>
  <si>
    <t>174101001</t>
  </si>
  <si>
    <t>Zásyp sypaninou so zhutnením jám, šachiet, rýh, zárezov alebo okolo objektov do 100 m3</t>
  </si>
  <si>
    <t>1023054287</t>
  </si>
  <si>
    <t>-173735784</t>
  </si>
  <si>
    <t>-1184262415</t>
  </si>
  <si>
    <t>-1148332120</t>
  </si>
  <si>
    <t>478616878</t>
  </si>
  <si>
    <t>-923022114</t>
  </si>
  <si>
    <t>-168238922</t>
  </si>
  <si>
    <t>-2032347688</t>
  </si>
  <si>
    <t>-2108405286</t>
  </si>
  <si>
    <t>1305999851</t>
  </si>
  <si>
    <t>-1275560603</t>
  </si>
  <si>
    <t>-1667394561</t>
  </si>
  <si>
    <t>1835869002</t>
  </si>
  <si>
    <t>1533404035</t>
  </si>
  <si>
    <t>-1807969708</t>
  </si>
  <si>
    <t>-927327128</t>
  </si>
  <si>
    <t>-67588704</t>
  </si>
  <si>
    <t>117156043</t>
  </si>
  <si>
    <t>-640569872</t>
  </si>
  <si>
    <t>971425035</t>
  </si>
  <si>
    <t>587802497</t>
  </si>
  <si>
    <t>754176368</t>
  </si>
  <si>
    <t>343377177</t>
  </si>
  <si>
    <t>779812701</t>
  </si>
  <si>
    <t>-202411001</t>
  </si>
  <si>
    <t>463998909</t>
  </si>
  <si>
    <t>161433142</t>
  </si>
  <si>
    <t>1628647125</t>
  </si>
  <si>
    <t>737598116</t>
  </si>
  <si>
    <t>-936804081</t>
  </si>
  <si>
    <t>1101798264</t>
  </si>
  <si>
    <t>459601479</t>
  </si>
  <si>
    <t>1082875600</t>
  </si>
  <si>
    <t>1117137634</t>
  </si>
  <si>
    <t>-1456387767</t>
  </si>
  <si>
    <t>-1157120507</t>
  </si>
  <si>
    <t>1190486374</t>
  </si>
  <si>
    <t>-1891342140</t>
  </si>
  <si>
    <t>-1272430755</t>
  </si>
  <si>
    <t>2129318249</t>
  </si>
  <si>
    <t>958709517</t>
  </si>
  <si>
    <t>-2036934663</t>
  </si>
  <si>
    <t>1399523160</t>
  </si>
  <si>
    <t>-1148564605</t>
  </si>
  <si>
    <t>-792367148</t>
  </si>
  <si>
    <t>2020376823</t>
  </si>
  <si>
    <t>1821502029</t>
  </si>
  <si>
    <t>-1864646559</t>
  </si>
  <si>
    <t>1500846304</t>
  </si>
  <si>
    <t>-1933280790</t>
  </si>
  <si>
    <t>490432235</t>
  </si>
  <si>
    <t>534651030</t>
  </si>
  <si>
    <t>597914579</t>
  </si>
  <si>
    <t>847985815</t>
  </si>
  <si>
    <t>162954988</t>
  </si>
  <si>
    <t>-1320771642</t>
  </si>
  <si>
    <t>121539711</t>
  </si>
  <si>
    <t>1485734844</t>
  </si>
  <si>
    <t>-1034681632</t>
  </si>
  <si>
    <t>-2091330617</t>
  </si>
  <si>
    <t>-2080015967</t>
  </si>
  <si>
    <t>1411659994</t>
  </si>
  <si>
    <t>1555187599</t>
  </si>
  <si>
    <t xml:space="preserve">    21-M - Elektromontáže</t>
  </si>
  <si>
    <t>611460121</t>
  </si>
  <si>
    <t>Príprava vnútorného podkladu stropov penetráciou základnou</t>
  </si>
  <si>
    <t>521719755</t>
  </si>
  <si>
    <t>-1847750058</t>
  </si>
  <si>
    <t>-100944083</t>
  </si>
  <si>
    <t>-1152329827</t>
  </si>
  <si>
    <t>-977140594</t>
  </si>
  <si>
    <t>1152065651</t>
  </si>
  <si>
    <t>-1526796781</t>
  </si>
  <si>
    <t>625250106</t>
  </si>
  <si>
    <t>Zateplenie stropu nad suterénom hr. 100 mm - lepidlo + lamely z kamennej vlny CLT C1</t>
  </si>
  <si>
    <t>83548401</t>
  </si>
  <si>
    <t>625251386.1</t>
  </si>
  <si>
    <t>-2034325179</t>
  </si>
  <si>
    <t>-1652462663</t>
  </si>
  <si>
    <t>2041752261</t>
  </si>
  <si>
    <t>625251655</t>
  </si>
  <si>
    <t>Kontaktný zatepľovací systém vonkajších podhľadov hr. 80 mm výlez na streche+stĺpy - minerálne riešenie</t>
  </si>
  <si>
    <t>-839646412</t>
  </si>
  <si>
    <t>-2120022106</t>
  </si>
  <si>
    <t>1153660877</t>
  </si>
  <si>
    <t>-1646923716</t>
  </si>
  <si>
    <t>-846525849</t>
  </si>
  <si>
    <t>-900748300</t>
  </si>
  <si>
    <t>1230677536</t>
  </si>
  <si>
    <t>941955001.1</t>
  </si>
  <si>
    <t>Lešenie lahké pracovné pomocné, s výškou lešenovej podlahy do 1,20 m</t>
  </si>
  <si>
    <t>169924768</t>
  </si>
  <si>
    <t>639083230</t>
  </si>
  <si>
    <t>-307705296</t>
  </si>
  <si>
    <t>1386191647</t>
  </si>
  <si>
    <t>-1591747017</t>
  </si>
  <si>
    <t>-96439705</t>
  </si>
  <si>
    <t>1702663294</t>
  </si>
  <si>
    <t>966053121</t>
  </si>
  <si>
    <t>Vybúranie kvetináčov vyložených do 500 mm,  -0,08300t</t>
  </si>
  <si>
    <t>283969761</t>
  </si>
  <si>
    <t>901307263</t>
  </si>
  <si>
    <t>968062456</t>
  </si>
  <si>
    <t>Vybúranie drevených dverových zárubní plochy nad 2 m2,  -0,06700t</t>
  </si>
  <si>
    <t>-1151311428</t>
  </si>
  <si>
    <t>-1519517739</t>
  </si>
  <si>
    <t>763598202</t>
  </si>
  <si>
    <t>1010606074</t>
  </si>
  <si>
    <t>-854551560</t>
  </si>
  <si>
    <t>844385390</t>
  </si>
  <si>
    <t>1445269862</t>
  </si>
  <si>
    <t>-1679074327</t>
  </si>
  <si>
    <t>-847100483</t>
  </si>
  <si>
    <t>-1362005839</t>
  </si>
  <si>
    <t>-1946647784</t>
  </si>
  <si>
    <t>766641071</t>
  </si>
  <si>
    <t xml:space="preserve">Montáž dverí plastových, so zasklením, za 1 m obvodu dverí   </t>
  </si>
  <si>
    <t>-1799869424</t>
  </si>
  <si>
    <t>61171031531</t>
  </si>
  <si>
    <t>Dvere  vonkajšie plastové dvojkrídlové  š x v   1500x 2000 mm</t>
  </si>
  <si>
    <t>-661006574</t>
  </si>
  <si>
    <t>998766203</t>
  </si>
  <si>
    <t>Presun hmot pre konštrukcie stolárske v objektoch výšky nad 12 do 24 m</t>
  </si>
  <si>
    <t>-210817143</t>
  </si>
  <si>
    <t>Vyvesenie,repasácia a zavesenie oceľových  krídiel  vrát, pre vykonanie stavebných  zmien, plochy do 4 m2 (1,5x2,05 m)</t>
  </si>
  <si>
    <t>-546210116</t>
  </si>
  <si>
    <t>-264273056</t>
  </si>
  <si>
    <t>-1025493737</t>
  </si>
  <si>
    <t>Montáž ochranného koša skrutkovaním</t>
  </si>
  <si>
    <t>-77651101</t>
  </si>
  <si>
    <t>998767203</t>
  </si>
  <si>
    <t>Presun hmôt pre kovové stavebné doplnkové konštrukcie v objektoch výšky nad 12 do 24 m</t>
  </si>
  <si>
    <t>823687906</t>
  </si>
  <si>
    <t>1776094283</t>
  </si>
  <si>
    <t>-223736974</t>
  </si>
  <si>
    <t>-226989146</t>
  </si>
  <si>
    <t>1974479633</t>
  </si>
  <si>
    <t>1677539332</t>
  </si>
  <si>
    <t>210201923</t>
  </si>
  <si>
    <t>Montáž svietidla exterierového na stenu</t>
  </si>
  <si>
    <t>-2022059878</t>
  </si>
  <si>
    <t>210962024</t>
  </si>
  <si>
    <t xml:space="preserve">Demontáž svietidla </t>
  </si>
  <si>
    <t>-1193709862</t>
  </si>
  <si>
    <t>-206824517</t>
  </si>
  <si>
    <t>-67183433</t>
  </si>
  <si>
    <t>-956550081</t>
  </si>
  <si>
    <t>726660791</t>
  </si>
  <si>
    <t>-2034494389</t>
  </si>
  <si>
    <t>1753406323</t>
  </si>
  <si>
    <t>-406293756</t>
  </si>
  <si>
    <t>882114116</t>
  </si>
  <si>
    <t>1469738083</t>
  </si>
  <si>
    <t>-189777746</t>
  </si>
  <si>
    <t>579512893</t>
  </si>
  <si>
    <t>1012816723</t>
  </si>
  <si>
    <t>-2081741779</t>
  </si>
  <si>
    <t>1866832968</t>
  </si>
  <si>
    <t>-904748867</t>
  </si>
  <si>
    <t>-1259863035</t>
  </si>
  <si>
    <t>20712730</t>
  </si>
  <si>
    <t>-458670539</t>
  </si>
  <si>
    <t>-1035873920</t>
  </si>
  <si>
    <t>-1470712384</t>
  </si>
  <si>
    <t>-567973408</t>
  </si>
  <si>
    <t>1781452137</t>
  </si>
  <si>
    <t>754210961</t>
  </si>
  <si>
    <t>257909983</t>
  </si>
  <si>
    <t>-2089555876</t>
  </si>
  <si>
    <t>-198519569</t>
  </si>
  <si>
    <t>2052336141</t>
  </si>
  <si>
    <t>-1294556035</t>
  </si>
  <si>
    <t>940405939</t>
  </si>
  <si>
    <t>712973900</t>
  </si>
  <si>
    <t xml:space="preserve">Zhotovenie izolácie dilatačnej škáry v ploche strechy priebežnou príponkou z pozinovaného plechu </t>
  </si>
  <si>
    <t>1835497327</t>
  </si>
  <si>
    <t>1705115645</t>
  </si>
  <si>
    <t>2833000100</t>
  </si>
  <si>
    <t>Hydroizolačná fólia PVC-P FATRAFOL 804, hr. 2 mm, š. 1,2 m, izolácia balkónov, strešných detailov, farba sivá, FATRA IZOLFA</t>
  </si>
  <si>
    <t>493519848</t>
  </si>
  <si>
    <t>1077419198</t>
  </si>
  <si>
    <t>169422831</t>
  </si>
  <si>
    <t>-761652256</t>
  </si>
  <si>
    <t>607045174</t>
  </si>
  <si>
    <t>475029572</t>
  </si>
  <si>
    <t>1589400267</t>
  </si>
  <si>
    <t>1238970203</t>
  </si>
  <si>
    <t>-1110354134</t>
  </si>
  <si>
    <t>893218453</t>
  </si>
  <si>
    <t>1335485588</t>
  </si>
  <si>
    <t>1941098352</t>
  </si>
  <si>
    <t>-1660359608</t>
  </si>
  <si>
    <t>-1466780446</t>
  </si>
  <si>
    <t>-2080941565</t>
  </si>
  <si>
    <t>1390967154</t>
  </si>
  <si>
    <t>-586768853</t>
  </si>
  <si>
    <t>-1829288716</t>
  </si>
  <si>
    <t>-1521036054</t>
  </si>
  <si>
    <t>762361114.1</t>
  </si>
  <si>
    <t>Navýšenie atiky z hranolčekov z reziva do 120 cm2 pre ploché strechy 1x drevený hranol 100x100 mm</t>
  </si>
  <si>
    <t>-474249188</t>
  </si>
  <si>
    <t>Hranolček  100 x 100 mm</t>
  </si>
  <si>
    <t>-483767000</t>
  </si>
  <si>
    <t>1070335904</t>
  </si>
  <si>
    <t>1724195126</t>
  </si>
  <si>
    <t>445565772</t>
  </si>
  <si>
    <t>-1677309324</t>
  </si>
  <si>
    <t>1806249471</t>
  </si>
  <si>
    <t>1184560495</t>
  </si>
  <si>
    <t>1937790718</t>
  </si>
  <si>
    <t>-920620878</t>
  </si>
  <si>
    <t>1446163485</t>
  </si>
  <si>
    <t>579905093</t>
  </si>
  <si>
    <t>1678280622</t>
  </si>
  <si>
    <t>602788536</t>
  </si>
  <si>
    <t>-1685571542</t>
  </si>
  <si>
    <t>260970263</t>
  </si>
  <si>
    <t>549181736</t>
  </si>
  <si>
    <t>-1990160877</t>
  </si>
  <si>
    <t>-2137332529</t>
  </si>
  <si>
    <t>-700728716</t>
  </si>
  <si>
    <t>-1935044360</t>
  </si>
  <si>
    <t>1565352347</t>
  </si>
  <si>
    <t>-638572773</t>
  </si>
  <si>
    <t>642863077</t>
  </si>
  <si>
    <t>-445614472</t>
  </si>
  <si>
    <t>-1845512129</t>
  </si>
  <si>
    <t>-279998703</t>
  </si>
  <si>
    <t>-1089590128</t>
  </si>
  <si>
    <t>1493472815</t>
  </si>
  <si>
    <t>23561783</t>
  </si>
  <si>
    <t>-583511705</t>
  </si>
  <si>
    <t>2058082591</t>
  </si>
  <si>
    <t>252695339</t>
  </si>
  <si>
    <t>-1573038405</t>
  </si>
  <si>
    <t>-1819371748</t>
  </si>
  <si>
    <t>-1956197735</t>
  </si>
  <si>
    <t>441948802</t>
  </si>
  <si>
    <t>1464864108</t>
  </si>
  <si>
    <t>1291289968</t>
  </si>
  <si>
    <t>68950219</t>
  </si>
  <si>
    <t>731735873</t>
  </si>
  <si>
    <t>626793214</t>
  </si>
  <si>
    <t>-749185664</t>
  </si>
  <si>
    <t>574370018</t>
  </si>
  <si>
    <t>1388965243</t>
  </si>
  <si>
    <t>647463980</t>
  </si>
  <si>
    <t>-822469951</t>
  </si>
  <si>
    <t>-523464647</t>
  </si>
  <si>
    <t>315469201</t>
  </si>
  <si>
    <t>789395528</t>
  </si>
  <si>
    <t>-694652307</t>
  </si>
  <si>
    <t>42785437</t>
  </si>
  <si>
    <t>2092293072</t>
  </si>
  <si>
    <t>739711000</t>
  </si>
  <si>
    <t>-2096648762</t>
  </si>
  <si>
    <t>1178046810</t>
  </si>
  <si>
    <t>-1487733139</t>
  </si>
  <si>
    <t>749439210</t>
  </si>
  <si>
    <t>-775988139</t>
  </si>
  <si>
    <t>-342107994</t>
  </si>
  <si>
    <t>1198756754</t>
  </si>
  <si>
    <t>474983201</t>
  </si>
  <si>
    <t>1044423892</t>
  </si>
  <si>
    <t>1884281888</t>
  </si>
  <si>
    <t>-608370399</t>
  </si>
  <si>
    <t>-477287392</t>
  </si>
  <si>
    <t>-679109717</t>
  </si>
  <si>
    <t>578229822</t>
  </si>
  <si>
    <t>-178304653</t>
  </si>
  <si>
    <t>-144832614</t>
  </si>
  <si>
    <t>-1200569447</t>
  </si>
  <si>
    <t>729329395</t>
  </si>
  <si>
    <t>-132346821</t>
  </si>
  <si>
    <t>-148052773</t>
  </si>
  <si>
    <t>-1366072059</t>
  </si>
  <si>
    <t>-296878082</t>
  </si>
  <si>
    <t>1574566364</t>
  </si>
  <si>
    <t>-614691219</t>
  </si>
  <si>
    <t>1931132136</t>
  </si>
  <si>
    <t>-600525812</t>
  </si>
  <si>
    <t>-1212376384</t>
  </si>
  <si>
    <t>410419266</t>
  </si>
  <si>
    <t>-1635536276</t>
  </si>
  <si>
    <t>-72381303</t>
  </si>
  <si>
    <t>1702439047</t>
  </si>
  <si>
    <t>-1601109537</t>
  </si>
  <si>
    <t>-1495828577</t>
  </si>
  <si>
    <t>-919145124</t>
  </si>
  <si>
    <t>-128646076</t>
  </si>
  <si>
    <t>-706527241</t>
  </si>
  <si>
    <t>E5 - E5.1 44-04 Administratívna budova VJ Prísady</t>
  </si>
  <si>
    <t>-1708087308</t>
  </si>
  <si>
    <t>622481119</t>
  </si>
  <si>
    <t>Potiahnutie vonkajších stien sklotextílnou mriežkou - prízemie v=4m</t>
  </si>
  <si>
    <t>-483312592</t>
  </si>
  <si>
    <t>625250154</t>
  </si>
  <si>
    <t>Doteplenie konštrukcie hr. 60 mm, systém XPS (rožné časti budovy)</t>
  </si>
  <si>
    <t>-1104620735</t>
  </si>
  <si>
    <t>860099081</t>
  </si>
  <si>
    <t>-1303647468</t>
  </si>
  <si>
    <t>Vyvesenie  okenného krídla-nadsvetlík do suti plochy nad 1, 5 m2, -0,01600t</t>
  </si>
  <si>
    <t>-76292131</t>
  </si>
  <si>
    <t>968072355</t>
  </si>
  <si>
    <t>Vybúranie kovových rámov nadsvetlíkov dvojitých alebo zdvojených, plochy do 2 m2,  -0,06100t</t>
  </si>
  <si>
    <t>-1878950234</t>
  </si>
  <si>
    <t>1624291890</t>
  </si>
  <si>
    <t>978059631</t>
  </si>
  <si>
    <t>Odsekanie nesúdržných a zvetralých častí stien vonkajších nad 2 m2,  -0,08900t (30%)</t>
  </si>
  <si>
    <t>2115618292</t>
  </si>
  <si>
    <t>-1446850242</t>
  </si>
  <si>
    <t>61171031535</t>
  </si>
  <si>
    <t>Dvere  vonkajšie plastové dvojkrídlové s nadsvetlíkom  š x v   1800x 2050 mm,nadsvetlík 1800x1150</t>
  </si>
  <si>
    <t>61171031536</t>
  </si>
  <si>
    <t>Dvere  vonkajšie plastové jednokrídlové s nadsvetlíkom  š x v   1000x 2050 mm,nadsvetlík 1000x1150</t>
  </si>
  <si>
    <t>-1820885803</t>
  </si>
  <si>
    <t>61171031537</t>
  </si>
  <si>
    <t>Dvere  vonkajšie plastové jednokrídlové   š x v   1000x 2050 mm</t>
  </si>
  <si>
    <t>-1234618679</t>
  </si>
  <si>
    <t>767651220</t>
  </si>
  <si>
    <t>Montáž vrát otočných, osadených do oceľovej zárubne , s plochou nad 6 do 9 m2,</t>
  </si>
  <si>
    <t>-1572976292</t>
  </si>
  <si>
    <t>5534477000</t>
  </si>
  <si>
    <t>Vráta oceľové 250x215 cm</t>
  </si>
  <si>
    <t>-1586577740</t>
  </si>
  <si>
    <t>-1644317447</t>
  </si>
  <si>
    <t>1475911952</t>
  </si>
  <si>
    <t>769036042</t>
  </si>
  <si>
    <t>Montáž protidažďovej žalúzie prierezu  do-4.000 m2</t>
  </si>
  <si>
    <t>509568553</t>
  </si>
  <si>
    <t>4290040553</t>
  </si>
  <si>
    <t>Protidažďová žalúzia  1100x1500</t>
  </si>
  <si>
    <t>-70205608</t>
  </si>
  <si>
    <t>1868715312</t>
  </si>
  <si>
    <t>2009244793</t>
  </si>
  <si>
    <t>769082900</t>
  </si>
  <si>
    <t>Demontáž protidažďovej žalúzie prierezu 1.680-4.000 m2</t>
  </si>
  <si>
    <t>-1126691582</t>
  </si>
  <si>
    <t>-1757511915</t>
  </si>
  <si>
    <t>1240792730</t>
  </si>
  <si>
    <t>210452012</t>
  </si>
  <si>
    <t>Ele.rozvod - zapustiť do zateplenia v žľabe</t>
  </si>
  <si>
    <t>-1612117930</t>
  </si>
  <si>
    <t>-943508723</t>
  </si>
  <si>
    <t>-302662167</t>
  </si>
  <si>
    <t>-249455735</t>
  </si>
  <si>
    <t>2019482556</t>
  </si>
  <si>
    <t>-1605390293</t>
  </si>
  <si>
    <t>325316826</t>
  </si>
  <si>
    <t>E5-strecha - E5.1 44-04 Administratívna budova VJ Prísady Oprava a zateplenie strechy</t>
  </si>
  <si>
    <t>783571664</t>
  </si>
  <si>
    <t>-1102903377</t>
  </si>
  <si>
    <t>1518868384</t>
  </si>
  <si>
    <t>1509468586</t>
  </si>
  <si>
    <t>1949656560</t>
  </si>
  <si>
    <t>900432344</t>
  </si>
  <si>
    <t>1410671353</t>
  </si>
  <si>
    <t>-496656022</t>
  </si>
  <si>
    <t>-1846438054</t>
  </si>
  <si>
    <t>-1725230177</t>
  </si>
  <si>
    <t>-2034127151</t>
  </si>
  <si>
    <t>1280590436</t>
  </si>
  <si>
    <t>-1247671626</t>
  </si>
  <si>
    <t>1513467704</t>
  </si>
  <si>
    <t>-2084624552</t>
  </si>
  <si>
    <t>2064299125</t>
  </si>
  <si>
    <t>884174887</t>
  </si>
  <si>
    <t>-1681041815</t>
  </si>
  <si>
    <t>-1906264090</t>
  </si>
  <si>
    <t>-278627889</t>
  </si>
  <si>
    <t>1250487375</t>
  </si>
  <si>
    <t>91116013</t>
  </si>
  <si>
    <t>-731414440</t>
  </si>
  <si>
    <t>1013315442</t>
  </si>
  <si>
    <t>1844112864</t>
  </si>
  <si>
    <t>-1062392821</t>
  </si>
  <si>
    <t>-1668931773</t>
  </si>
  <si>
    <t>-1466071851</t>
  </si>
  <si>
    <t>-1809770912</t>
  </si>
  <si>
    <t>213765456</t>
  </si>
  <si>
    <t>33976829</t>
  </si>
  <si>
    <t>386586807</t>
  </si>
  <si>
    <t>713141230</t>
  </si>
  <si>
    <t xml:space="preserve">Montáž tepelnej izolácie striech plochých do 10° minerálnou vlnou, dvojvrstvová </t>
  </si>
  <si>
    <t>998098713</t>
  </si>
  <si>
    <t>1945288920</t>
  </si>
  <si>
    <t>-1907496493</t>
  </si>
  <si>
    <t>253533920</t>
  </si>
  <si>
    <t>-742510825</t>
  </si>
  <si>
    <t>6313670492</t>
  </si>
  <si>
    <t>T kamenná vlna  hrúbka  80 mm</t>
  </si>
  <si>
    <t>360319494</t>
  </si>
  <si>
    <t>-520297375</t>
  </si>
  <si>
    <t>666843400</t>
  </si>
  <si>
    <t>1405614209</t>
  </si>
  <si>
    <t>700643563</t>
  </si>
  <si>
    <t>-136673395</t>
  </si>
  <si>
    <t>764172491</t>
  </si>
  <si>
    <t>Montáž krytiny z trapézového plechu</t>
  </si>
  <si>
    <t>1059577454</t>
  </si>
  <si>
    <t>5532600290</t>
  </si>
  <si>
    <t>Vlnitý profil trapéz TR 50 oceľová strešná krytina poplast.RAL 7011</t>
  </si>
  <si>
    <t>-731419508</t>
  </si>
  <si>
    <t>-718716099</t>
  </si>
  <si>
    <t>-1206530301</t>
  </si>
  <si>
    <t>-1476391938</t>
  </si>
  <si>
    <t>-311029756</t>
  </si>
  <si>
    <t>485970560</t>
  </si>
  <si>
    <t>363172628</t>
  </si>
  <si>
    <t>-466805074</t>
  </si>
  <si>
    <t>1229165257</t>
  </si>
  <si>
    <t>-43060302</t>
  </si>
  <si>
    <t>1330531292</t>
  </si>
  <si>
    <t>E4.5-bleskozvod - E4.5 44-04 Administratívna budova VJ prísady Bleskozvod a uzemnenie</t>
  </si>
  <si>
    <t>946510264</t>
  </si>
  <si>
    <t>1722010003</t>
  </si>
  <si>
    <t>874743</t>
  </si>
  <si>
    <t>1495500773</t>
  </si>
  <si>
    <t>633423934</t>
  </si>
  <si>
    <t>-1054722817</t>
  </si>
  <si>
    <t>-490310324</t>
  </si>
  <si>
    <t>-1140705852</t>
  </si>
  <si>
    <t>-567670385</t>
  </si>
  <si>
    <t>-450197031</t>
  </si>
  <si>
    <t>1767079942</t>
  </si>
  <si>
    <t>500494505</t>
  </si>
  <si>
    <t>2058702276</t>
  </si>
  <si>
    <t>390990457</t>
  </si>
  <si>
    <t>-1403674548</t>
  </si>
  <si>
    <t>-855468833</t>
  </si>
  <si>
    <t>-489088858</t>
  </si>
  <si>
    <t>1746770628</t>
  </si>
  <si>
    <t>50392967</t>
  </si>
  <si>
    <t>-130192866</t>
  </si>
  <si>
    <t>-2051284806</t>
  </si>
  <si>
    <t>-191486104</t>
  </si>
  <si>
    <t>973666951</t>
  </si>
  <si>
    <t>-1417998388</t>
  </si>
  <si>
    <t>-1516217212</t>
  </si>
  <si>
    <t>-2031628744</t>
  </si>
  <si>
    <t>391128120</t>
  </si>
  <si>
    <t>-181709414</t>
  </si>
  <si>
    <t>-1706124988</t>
  </si>
  <si>
    <t>778082437</t>
  </si>
  <si>
    <t>-1199283870</t>
  </si>
  <si>
    <t>630884766</t>
  </si>
  <si>
    <t>-641062348</t>
  </si>
  <si>
    <t>-1191284503</t>
  </si>
  <si>
    <t>1423381717</t>
  </si>
  <si>
    <t>-1433414344</t>
  </si>
  <si>
    <t>175697816</t>
  </si>
  <si>
    <t>-284038833</t>
  </si>
  <si>
    <t>1051211753</t>
  </si>
  <si>
    <t>-1762685770</t>
  </si>
  <si>
    <t>1350595756</t>
  </si>
  <si>
    <t>-1851641971</t>
  </si>
  <si>
    <t>-453694416</t>
  </si>
  <si>
    <t>-657814590</t>
  </si>
  <si>
    <t>562623723</t>
  </si>
  <si>
    <t>1187990440</t>
  </si>
  <si>
    <t>-1360823309</t>
  </si>
  <si>
    <t>746511052</t>
  </si>
  <si>
    <t>1362284478</t>
  </si>
  <si>
    <t>-1943416620</t>
  </si>
  <si>
    <t>-775836187</t>
  </si>
  <si>
    <t>809032426</t>
  </si>
  <si>
    <t>888372473</t>
  </si>
  <si>
    <t>1946849588</t>
  </si>
  <si>
    <t>-802845361</t>
  </si>
  <si>
    <t>1484319926</t>
  </si>
  <si>
    <t>500714589</t>
  </si>
  <si>
    <t>574081369</t>
  </si>
  <si>
    <t>-491948076</t>
  </si>
  <si>
    <t>-281391512</t>
  </si>
  <si>
    <t>-1815678899</t>
  </si>
  <si>
    <t>878643808</t>
  </si>
  <si>
    <t>-1740469974</t>
  </si>
  <si>
    <t>257890182</t>
  </si>
  <si>
    <t>-342832940</t>
  </si>
  <si>
    <t>-469926476</t>
  </si>
  <si>
    <t>1003431783</t>
  </si>
  <si>
    <t>E6 - E6.1 52-07 Administratívna budova Odboru dopravy</t>
  </si>
  <si>
    <t>-1441577901</t>
  </si>
  <si>
    <t>1781477020</t>
  </si>
  <si>
    <t>1614331614</t>
  </si>
  <si>
    <t>-122165315</t>
  </si>
  <si>
    <t>1287230041</t>
  </si>
  <si>
    <t>938493111</t>
  </si>
  <si>
    <t>-741023724</t>
  </si>
  <si>
    <t>-954408707</t>
  </si>
  <si>
    <t>1169250686</t>
  </si>
  <si>
    <t>-528512971</t>
  </si>
  <si>
    <t>159230655</t>
  </si>
  <si>
    <t>-989528574</t>
  </si>
  <si>
    <t>1357784871</t>
  </si>
  <si>
    <t>-657557495</t>
  </si>
  <si>
    <t>968062354</t>
  </si>
  <si>
    <t>Vybúranie drevených rámov okien dvojitých alebo zdvojených, plochy do 1 m2,  -0,07500t</t>
  </si>
  <si>
    <t>-467878205</t>
  </si>
  <si>
    <t>438554093</t>
  </si>
  <si>
    <t>-1851794019</t>
  </si>
  <si>
    <t>1998782749</t>
  </si>
  <si>
    <t>6114100100</t>
  </si>
  <si>
    <t xml:space="preserve">Plastové okno pivničné  šírka x výška 900 x 600 mm </t>
  </si>
  <si>
    <t>1413513391</t>
  </si>
  <si>
    <t>6114100101</t>
  </si>
  <si>
    <t>Plastové okno pivničné šírka x výška 1200 x 900 mm</t>
  </si>
  <si>
    <t>328989468</t>
  </si>
  <si>
    <t>-35523785</t>
  </si>
  <si>
    <t>767330251</t>
  </si>
  <si>
    <t>Montáž  markízy (dodávka v špecifikácii) uchytenej na stenu šírky do 3000 mm  -0,0217t</t>
  </si>
  <si>
    <t>-2146346301</t>
  </si>
  <si>
    <t>2838003190</t>
  </si>
  <si>
    <t>Markíza 280x120cm -  oceľová konštrukcia,výplň lexan</t>
  </si>
  <si>
    <t>-871656192</t>
  </si>
  <si>
    <t>767330841</t>
  </si>
  <si>
    <t>Demontáž  markízy uchytenej na stenu šírky do 3000 mm  -0,02170t</t>
  </si>
  <si>
    <t>739545364</t>
  </si>
  <si>
    <t>-1605137856</t>
  </si>
  <si>
    <t>1933333509</t>
  </si>
  <si>
    <t>-137584374</t>
  </si>
  <si>
    <t>-1609510726</t>
  </si>
  <si>
    <t>-298080390</t>
  </si>
  <si>
    <t>-485663711</t>
  </si>
  <si>
    <t>Maľby z maliarskych zmesí   výšky do 3, 80 m  po osadení okien</t>
  </si>
  <si>
    <t>1317961382</t>
  </si>
  <si>
    <t>-649677016</t>
  </si>
  <si>
    <t>-580424666</t>
  </si>
  <si>
    <t>214202687</t>
  </si>
  <si>
    <t>-472579131</t>
  </si>
  <si>
    <t>771139332</t>
  </si>
  <si>
    <t>-1575473588</t>
  </si>
  <si>
    <t>E6-strecha - E6.1 52-07 Administratívna budova Odboru dopravy Oprava a zateplenie strechy</t>
  </si>
  <si>
    <t>721453204</t>
  </si>
  <si>
    <t>-1179198983</t>
  </si>
  <si>
    <t>1910859970</t>
  </si>
  <si>
    <t>-1480613718</t>
  </si>
  <si>
    <t>-1571806318</t>
  </si>
  <si>
    <t>1908546550</t>
  </si>
  <si>
    <t>2105691608</t>
  </si>
  <si>
    <t>2013818066</t>
  </si>
  <si>
    <t>267124697</t>
  </si>
  <si>
    <t>-286910262</t>
  </si>
  <si>
    <t>-1414217656</t>
  </si>
  <si>
    <t>539511464</t>
  </si>
  <si>
    <t>-1463613403</t>
  </si>
  <si>
    <t>-423034902</t>
  </si>
  <si>
    <t>-945457726</t>
  </si>
  <si>
    <t>112625572</t>
  </si>
  <si>
    <t>-1408249425</t>
  </si>
  <si>
    <t>-572083686</t>
  </si>
  <si>
    <t>-1585798857</t>
  </si>
  <si>
    <t>-5684800</t>
  </si>
  <si>
    <t>-1818059843</t>
  </si>
  <si>
    <t>1385799684</t>
  </si>
  <si>
    <t>-104304343</t>
  </si>
  <si>
    <t>998712202</t>
  </si>
  <si>
    <t>Presun hmôt pre izoláciu povlakovej krytiny v objektoch výšky nad 6 do 12 m</t>
  </si>
  <si>
    <t>258590116</t>
  </si>
  <si>
    <t>-1347615721</t>
  </si>
  <si>
    <t>425405230</t>
  </si>
  <si>
    <t>472807994</t>
  </si>
  <si>
    <t>564936282</t>
  </si>
  <si>
    <t>-870569921</t>
  </si>
  <si>
    <t>-1514038160</t>
  </si>
  <si>
    <t>-173178990</t>
  </si>
  <si>
    <t>-1491207214</t>
  </si>
  <si>
    <t>-43472925</t>
  </si>
  <si>
    <t>357583847</t>
  </si>
  <si>
    <t>530835140</t>
  </si>
  <si>
    <t>1388810933</t>
  </si>
  <si>
    <t>266510682</t>
  </si>
  <si>
    <t>-792750964</t>
  </si>
  <si>
    <t>-2042866875</t>
  </si>
  <si>
    <t>747526926</t>
  </si>
  <si>
    <t>-370780022</t>
  </si>
  <si>
    <t>-1747330219</t>
  </si>
  <si>
    <t>-555993254</t>
  </si>
  <si>
    <t>763587556</t>
  </si>
  <si>
    <t>1930773736</t>
  </si>
  <si>
    <t>1962920338</t>
  </si>
  <si>
    <t>856511341</t>
  </si>
  <si>
    <t>-520254127</t>
  </si>
  <si>
    <t>1324975099</t>
  </si>
  <si>
    <t>767316303</t>
  </si>
  <si>
    <t xml:space="preserve">Montáž krytu strešného výlezu z polykarbonátu 1200 x 1200 mm </t>
  </si>
  <si>
    <t>-1380801705</t>
  </si>
  <si>
    <t>5624501220</t>
  </si>
  <si>
    <t>Strešný výlez 1200 x1200 mm zateplený</t>
  </si>
  <si>
    <t>-179806912</t>
  </si>
  <si>
    <t>1037950829</t>
  </si>
  <si>
    <t>-1323574059</t>
  </si>
  <si>
    <t>1935953810</t>
  </si>
  <si>
    <t>-1813948863</t>
  </si>
  <si>
    <t>-289433329</t>
  </si>
  <si>
    <t>799713413</t>
  </si>
  <si>
    <t>1789553644</t>
  </si>
  <si>
    <t>E4.6-bleskozvod - E4.6 52-07 Administratívna budova Odboru dopravy Bleskozvod a uzemnenie</t>
  </si>
  <si>
    <t>-836555365</t>
  </si>
  <si>
    <t>205974017</t>
  </si>
  <si>
    <t>1742701692</t>
  </si>
  <si>
    <t>292663346</t>
  </si>
  <si>
    <t>202245746</t>
  </si>
  <si>
    <t>-2009708110</t>
  </si>
  <si>
    <t>768438893</t>
  </si>
  <si>
    <t>524997125</t>
  </si>
  <si>
    <t>-300224767</t>
  </si>
  <si>
    <t>1685791288</t>
  </si>
  <si>
    <t>444749561</t>
  </si>
  <si>
    <t>1434763150</t>
  </si>
  <si>
    <t>368831191</t>
  </si>
  <si>
    <t>1188290480</t>
  </si>
  <si>
    <t>-2036176764</t>
  </si>
  <si>
    <t>1008306356</t>
  </si>
  <si>
    <t>-1025276488</t>
  </si>
  <si>
    <t>629672555</t>
  </si>
  <si>
    <t>-452960646</t>
  </si>
  <si>
    <t>1926130007</t>
  </si>
  <si>
    <t>1285096970</t>
  </si>
  <si>
    <t>1899048389</t>
  </si>
  <si>
    <t>-1893488654</t>
  </si>
  <si>
    <t>1369326803</t>
  </si>
  <si>
    <t>2104412563</t>
  </si>
  <si>
    <t>-342574259</t>
  </si>
  <si>
    <t>-1145142202</t>
  </si>
  <si>
    <t>-2115288002</t>
  </si>
  <si>
    <t>405405980</t>
  </si>
  <si>
    <t>-1487818656</t>
  </si>
  <si>
    <t>-582810514</t>
  </si>
  <si>
    <t>402646623</t>
  </si>
  <si>
    <t>-858405086</t>
  </si>
  <si>
    <t>-1518773133</t>
  </si>
  <si>
    <t>1298957830</t>
  </si>
  <si>
    <t>-280652047</t>
  </si>
  <si>
    <t>1229150110</t>
  </si>
  <si>
    <t>1322841398</t>
  </si>
  <si>
    <t>-1453375850</t>
  </si>
  <si>
    <t>214851647</t>
  </si>
  <si>
    <t>-1399819453</t>
  </si>
  <si>
    <t>1652996481</t>
  </si>
  <si>
    <t>-1407942389</t>
  </si>
  <si>
    <t>-1524854155</t>
  </si>
  <si>
    <t>-459828891</t>
  </si>
  <si>
    <t>1481551742</t>
  </si>
  <si>
    <t>-1987552177</t>
  </si>
  <si>
    <t>1474469560</t>
  </si>
  <si>
    <t>-1000214356</t>
  </si>
  <si>
    <t>-346669172</t>
  </si>
  <si>
    <t>-1354184026</t>
  </si>
  <si>
    <t>1585688535</t>
  </si>
  <si>
    <t>-1303720558</t>
  </si>
  <si>
    <t>-72939794</t>
  </si>
  <si>
    <t>1764568933</t>
  </si>
  <si>
    <t>1617243111</t>
  </si>
  <si>
    <t>509035183</t>
  </si>
  <si>
    <t>-71839346</t>
  </si>
  <si>
    <t>-623459350</t>
  </si>
  <si>
    <t>-786372595</t>
  </si>
  <si>
    <t>-1061503813</t>
  </si>
  <si>
    <t>971211236</t>
  </si>
  <si>
    <t>-1790067545</t>
  </si>
  <si>
    <t>-272388007</t>
  </si>
  <si>
    <t>656527884</t>
  </si>
  <si>
    <t>1176155749</t>
  </si>
  <si>
    <t>863343630</t>
  </si>
  <si>
    <t>-1047777312</t>
  </si>
  <si>
    <t>1975126618</t>
  </si>
  <si>
    <t>E4-strecha - E4.1 33-06 Administratívna budova SBU-E Oprava a zateplenie strechy</t>
  </si>
  <si>
    <t>E4.4-bleskozvod - E4.4 33-06 Administratívna budova SBU-E Bleskozvod a uzemnenie</t>
  </si>
  <si>
    <t>E4 - E4.1 33-06 Administratívna budova SBU-E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</si>
</sst>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6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0" fontId="2" fillId="6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4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R2" s="203" t="s">
        <v>8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>
      <c r="B4" s="22"/>
      <c r="C4" s="193" t="s">
        <v>11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23"/>
      <c r="AS4" s="17" t="s">
        <v>12</v>
      </c>
      <c r="BE4" s="24" t="s">
        <v>13</v>
      </c>
      <c r="BS4" s="18" t="s">
        <v>9</v>
      </c>
    </row>
    <row r="5" spans="1:73" ht="14.4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05" t="s">
        <v>15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5"/>
      <c r="AQ5" s="23"/>
      <c r="BE5" s="212" t="s">
        <v>16</v>
      </c>
      <c r="BS5" s="18" t="s">
        <v>9</v>
      </c>
    </row>
    <row r="6" spans="1:73" ht="36.9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184" t="s">
        <v>18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5"/>
      <c r="AQ6" s="23"/>
      <c r="BE6" s="213"/>
      <c r="BS6" s="18" t="s">
        <v>9</v>
      </c>
    </row>
    <row r="7" spans="1:73" ht="14.4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13"/>
      <c r="BS7" s="18" t="s">
        <v>9</v>
      </c>
    </row>
    <row r="8" spans="1:73" ht="14.4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213"/>
      <c r="BS8" s="18" t="s">
        <v>9</v>
      </c>
    </row>
    <row r="9" spans="1:73" ht="14.4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13"/>
      <c r="BS9" s="18" t="s">
        <v>9</v>
      </c>
    </row>
    <row r="10" spans="1:73" ht="14.4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13"/>
      <c r="BS10" s="18" t="s">
        <v>9</v>
      </c>
    </row>
    <row r="11" spans="1:73" ht="18.45" customHeight="1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13"/>
      <c r="BS11" s="18" t="s">
        <v>9</v>
      </c>
    </row>
    <row r="12" spans="1:73" ht="6.9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13"/>
      <c r="BS12" s="18" t="s">
        <v>9</v>
      </c>
    </row>
    <row r="13" spans="1:73" ht="14.4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3"/>
      <c r="BE13" s="213"/>
      <c r="BS13" s="18" t="s">
        <v>9</v>
      </c>
    </row>
    <row r="14" spans="1:73" ht="13.2">
      <c r="B14" s="22"/>
      <c r="C14" s="25"/>
      <c r="D14" s="25"/>
      <c r="E14" s="214" t="s">
        <v>30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9" t="s">
        <v>28</v>
      </c>
      <c r="AL14" s="25"/>
      <c r="AM14" s="25"/>
      <c r="AN14" s="31" t="s">
        <v>30</v>
      </c>
      <c r="AO14" s="25"/>
      <c r="AP14" s="25"/>
      <c r="AQ14" s="23"/>
      <c r="BE14" s="213"/>
      <c r="BS14" s="18" t="s">
        <v>9</v>
      </c>
    </row>
    <row r="15" spans="1:73" ht="6.9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13"/>
      <c r="BS15" s="18" t="s">
        <v>6</v>
      </c>
    </row>
    <row r="16" spans="1:73" ht="14.4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13"/>
      <c r="BS16" s="18" t="s">
        <v>6</v>
      </c>
    </row>
    <row r="17" spans="2:71" ht="18.45" customHeight="1">
      <c r="B17" s="22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13"/>
      <c r="BS17" s="18" t="s">
        <v>33</v>
      </c>
    </row>
    <row r="18" spans="2:71" ht="6.9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13"/>
      <c r="BS18" s="18" t="s">
        <v>34</v>
      </c>
    </row>
    <row r="19" spans="2:71" ht="14.4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13"/>
      <c r="BS19" s="18" t="s">
        <v>34</v>
      </c>
    </row>
    <row r="20" spans="2:71" ht="18.45" customHeight="1">
      <c r="B20" s="22"/>
      <c r="C20" s="25"/>
      <c r="D20" s="25"/>
      <c r="E20" s="27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13"/>
    </row>
    <row r="21" spans="2:71" ht="6.9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13"/>
    </row>
    <row r="22" spans="2:71" ht="13.2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13"/>
    </row>
    <row r="23" spans="2:71" ht="16.5" customHeight="1">
      <c r="B23" s="22"/>
      <c r="C23" s="25"/>
      <c r="D23" s="25"/>
      <c r="E23" s="216" t="s">
        <v>5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5"/>
      <c r="AP23" s="25"/>
      <c r="AQ23" s="23"/>
      <c r="BE23" s="213"/>
    </row>
    <row r="24" spans="2:71" ht="6.9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13"/>
    </row>
    <row r="25" spans="2:71" ht="6.9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13"/>
    </row>
    <row r="26" spans="2:71" ht="14.4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7">
        <f>ROUND(AG87,2)</f>
        <v>0</v>
      </c>
      <c r="AL26" s="185"/>
      <c r="AM26" s="185"/>
      <c r="AN26" s="185"/>
      <c r="AO26" s="185"/>
      <c r="AP26" s="25"/>
      <c r="AQ26" s="23"/>
      <c r="BE26" s="213"/>
    </row>
    <row r="27" spans="2:71" ht="14.4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7">
        <f>ROUND(AG107,2)</f>
        <v>0</v>
      </c>
      <c r="AL27" s="217"/>
      <c r="AM27" s="217"/>
      <c r="AN27" s="217"/>
      <c r="AO27" s="217"/>
      <c r="AP27" s="25"/>
      <c r="AQ27" s="23"/>
      <c r="BE27" s="213"/>
    </row>
    <row r="28" spans="2:71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3"/>
    </row>
    <row r="29" spans="2:71" s="1" customFormat="1" ht="25.95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8">
        <f>ROUND(AK26+AK27,2)</f>
        <v>0</v>
      </c>
      <c r="AL29" s="219"/>
      <c r="AM29" s="219"/>
      <c r="AN29" s="219"/>
      <c r="AO29" s="219"/>
      <c r="AP29" s="35"/>
      <c r="AQ29" s="36"/>
      <c r="BE29" s="213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3"/>
    </row>
    <row r="31" spans="2:71" s="2" customFormat="1" ht="14.4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88">
        <v>0.2</v>
      </c>
      <c r="M31" s="187"/>
      <c r="N31" s="187"/>
      <c r="O31" s="187"/>
      <c r="P31" s="40"/>
      <c r="Q31" s="40"/>
      <c r="R31" s="40"/>
      <c r="S31" s="40"/>
      <c r="T31" s="43" t="s">
        <v>43</v>
      </c>
      <c r="U31" s="40"/>
      <c r="V31" s="40"/>
      <c r="W31" s="186">
        <f>ROUND(AZ87+SUM(CD108:CD112),2)</f>
        <v>0</v>
      </c>
      <c r="X31" s="187"/>
      <c r="Y31" s="187"/>
      <c r="Z31" s="187"/>
      <c r="AA31" s="187"/>
      <c r="AB31" s="187"/>
      <c r="AC31" s="187"/>
      <c r="AD31" s="187"/>
      <c r="AE31" s="187"/>
      <c r="AF31" s="40"/>
      <c r="AG31" s="40"/>
      <c r="AH31" s="40"/>
      <c r="AI31" s="40"/>
      <c r="AJ31" s="40"/>
      <c r="AK31" s="186">
        <f>ROUND(AV87+SUM(BY108:BY112),2)</f>
        <v>0</v>
      </c>
      <c r="AL31" s="187"/>
      <c r="AM31" s="187"/>
      <c r="AN31" s="187"/>
      <c r="AO31" s="187"/>
      <c r="AP31" s="40"/>
      <c r="AQ31" s="44"/>
      <c r="BE31" s="213"/>
    </row>
    <row r="32" spans="2:71" s="2" customFormat="1" ht="14.4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88">
        <v>0.2</v>
      </c>
      <c r="M32" s="187"/>
      <c r="N32" s="187"/>
      <c r="O32" s="187"/>
      <c r="P32" s="40"/>
      <c r="Q32" s="40"/>
      <c r="R32" s="40"/>
      <c r="S32" s="40"/>
      <c r="T32" s="43" t="s">
        <v>43</v>
      </c>
      <c r="U32" s="40"/>
      <c r="V32" s="40"/>
      <c r="W32" s="186">
        <f>ROUND(BA87+SUM(CE108:CE112),2)</f>
        <v>0</v>
      </c>
      <c r="X32" s="187"/>
      <c r="Y32" s="187"/>
      <c r="Z32" s="187"/>
      <c r="AA32" s="187"/>
      <c r="AB32" s="187"/>
      <c r="AC32" s="187"/>
      <c r="AD32" s="187"/>
      <c r="AE32" s="187"/>
      <c r="AF32" s="40"/>
      <c r="AG32" s="40"/>
      <c r="AH32" s="40"/>
      <c r="AI32" s="40"/>
      <c r="AJ32" s="40"/>
      <c r="AK32" s="186">
        <f>ROUND(AW87+SUM(BZ108:BZ112),2)</f>
        <v>0</v>
      </c>
      <c r="AL32" s="187"/>
      <c r="AM32" s="187"/>
      <c r="AN32" s="187"/>
      <c r="AO32" s="187"/>
      <c r="AP32" s="40"/>
      <c r="AQ32" s="44"/>
      <c r="BE32" s="213"/>
    </row>
    <row r="33" spans="2:57" s="2" customFormat="1" ht="14.4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88">
        <v>0.2</v>
      </c>
      <c r="M33" s="187"/>
      <c r="N33" s="187"/>
      <c r="O33" s="187"/>
      <c r="P33" s="40"/>
      <c r="Q33" s="40"/>
      <c r="R33" s="40"/>
      <c r="S33" s="40"/>
      <c r="T33" s="43" t="s">
        <v>43</v>
      </c>
      <c r="U33" s="40"/>
      <c r="V33" s="40"/>
      <c r="W33" s="186">
        <f>ROUND(BB87+SUM(CF108:CF112),2)</f>
        <v>0</v>
      </c>
      <c r="X33" s="187"/>
      <c r="Y33" s="187"/>
      <c r="Z33" s="187"/>
      <c r="AA33" s="187"/>
      <c r="AB33" s="187"/>
      <c r="AC33" s="187"/>
      <c r="AD33" s="187"/>
      <c r="AE33" s="187"/>
      <c r="AF33" s="40"/>
      <c r="AG33" s="40"/>
      <c r="AH33" s="40"/>
      <c r="AI33" s="40"/>
      <c r="AJ33" s="40"/>
      <c r="AK33" s="186">
        <v>0</v>
      </c>
      <c r="AL33" s="187"/>
      <c r="AM33" s="187"/>
      <c r="AN33" s="187"/>
      <c r="AO33" s="187"/>
      <c r="AP33" s="40"/>
      <c r="AQ33" s="44"/>
      <c r="BE33" s="213"/>
    </row>
    <row r="34" spans="2:57" s="2" customFormat="1" ht="14.4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88">
        <v>0.2</v>
      </c>
      <c r="M34" s="187"/>
      <c r="N34" s="187"/>
      <c r="O34" s="187"/>
      <c r="P34" s="40"/>
      <c r="Q34" s="40"/>
      <c r="R34" s="40"/>
      <c r="S34" s="40"/>
      <c r="T34" s="43" t="s">
        <v>43</v>
      </c>
      <c r="U34" s="40"/>
      <c r="V34" s="40"/>
      <c r="W34" s="186">
        <f>ROUND(BC87+SUM(CG108:CG112),2)</f>
        <v>0</v>
      </c>
      <c r="X34" s="187"/>
      <c r="Y34" s="187"/>
      <c r="Z34" s="187"/>
      <c r="AA34" s="187"/>
      <c r="AB34" s="187"/>
      <c r="AC34" s="187"/>
      <c r="AD34" s="187"/>
      <c r="AE34" s="187"/>
      <c r="AF34" s="40"/>
      <c r="AG34" s="40"/>
      <c r="AH34" s="40"/>
      <c r="AI34" s="40"/>
      <c r="AJ34" s="40"/>
      <c r="AK34" s="186">
        <v>0</v>
      </c>
      <c r="AL34" s="187"/>
      <c r="AM34" s="187"/>
      <c r="AN34" s="187"/>
      <c r="AO34" s="187"/>
      <c r="AP34" s="40"/>
      <c r="AQ34" s="44"/>
      <c r="BE34" s="213"/>
    </row>
    <row r="35" spans="2:57" s="2" customFormat="1" ht="14.4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88">
        <v>0</v>
      </c>
      <c r="M35" s="187"/>
      <c r="N35" s="187"/>
      <c r="O35" s="187"/>
      <c r="P35" s="40"/>
      <c r="Q35" s="40"/>
      <c r="R35" s="40"/>
      <c r="S35" s="40"/>
      <c r="T35" s="43" t="s">
        <v>43</v>
      </c>
      <c r="U35" s="40"/>
      <c r="V35" s="40"/>
      <c r="W35" s="186">
        <f>ROUND(BD87+SUM(CH108:CH112),2)</f>
        <v>0</v>
      </c>
      <c r="X35" s="187"/>
      <c r="Y35" s="187"/>
      <c r="Z35" s="187"/>
      <c r="AA35" s="187"/>
      <c r="AB35" s="187"/>
      <c r="AC35" s="187"/>
      <c r="AD35" s="187"/>
      <c r="AE35" s="187"/>
      <c r="AF35" s="40"/>
      <c r="AG35" s="40"/>
      <c r="AH35" s="40"/>
      <c r="AI35" s="40"/>
      <c r="AJ35" s="40"/>
      <c r="AK35" s="186">
        <v>0</v>
      </c>
      <c r="AL35" s="187"/>
      <c r="AM35" s="187"/>
      <c r="AN35" s="187"/>
      <c r="AO35" s="187"/>
      <c r="AP35" s="40"/>
      <c r="AQ35" s="44"/>
    </row>
    <row r="36" spans="2:57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5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89" t="s">
        <v>50</v>
      </c>
      <c r="Y37" s="190"/>
      <c r="Z37" s="190"/>
      <c r="AA37" s="190"/>
      <c r="AB37" s="190"/>
      <c r="AC37" s="47"/>
      <c r="AD37" s="47"/>
      <c r="AE37" s="47"/>
      <c r="AF37" s="47"/>
      <c r="AG37" s="47"/>
      <c r="AH37" s="47"/>
      <c r="AI37" s="47"/>
      <c r="AJ37" s="47"/>
      <c r="AK37" s="191">
        <f>SUM(AK29:AK35)</f>
        <v>0</v>
      </c>
      <c r="AL37" s="190"/>
      <c r="AM37" s="190"/>
      <c r="AN37" s="190"/>
      <c r="AO37" s="192"/>
      <c r="AP37" s="45"/>
      <c r="AQ37" s="36"/>
    </row>
    <row r="38" spans="2:57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4.4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4.4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4.4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4.4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93" t="s">
        <v>57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36"/>
    </row>
    <row r="77" spans="2:43" s="3" customFormat="1" ht="14.4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DUSLO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95" t="str">
        <f>K6</f>
        <v>IA 0138/0 ENERGETICKÉ ÚSPORY BUDOV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DUSLO a.s. ŠAĽA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20. 12. 2018</v>
      </c>
      <c r="AN80" s="35"/>
      <c r="AO80" s="35"/>
      <c r="AP80" s="35"/>
      <c r="AQ80" s="36"/>
    </row>
    <row r="81" spans="1:76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3.2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197" t="str">
        <f>IF(E17="","",E17)</f>
        <v>Ing.Tomáš Lenčéš, Expro,s.r.o. Šaľa</v>
      </c>
      <c r="AN82" s="197"/>
      <c r="AO82" s="197"/>
      <c r="AP82" s="197"/>
      <c r="AQ82" s="36"/>
      <c r="AS82" s="206" t="s">
        <v>58</v>
      </c>
      <c r="AT82" s="207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3.2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97" t="str">
        <f>IF(E20="","",E20)</f>
        <v>Ing.Silvia Gujberová</v>
      </c>
      <c r="AN83" s="197"/>
      <c r="AO83" s="197"/>
      <c r="AP83" s="197"/>
      <c r="AQ83" s="36"/>
      <c r="AS83" s="208"/>
      <c r="AT83" s="209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8"/>
      <c r="AT84" s="209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211" t="s">
        <v>59</v>
      </c>
      <c r="D85" s="199"/>
      <c r="E85" s="199"/>
      <c r="F85" s="199"/>
      <c r="G85" s="199"/>
      <c r="H85" s="74"/>
      <c r="I85" s="198" t="s">
        <v>60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8" t="s">
        <v>61</v>
      </c>
      <c r="AH85" s="199"/>
      <c r="AI85" s="199"/>
      <c r="AJ85" s="199"/>
      <c r="AK85" s="199"/>
      <c r="AL85" s="199"/>
      <c r="AM85" s="199"/>
      <c r="AN85" s="198" t="s">
        <v>62</v>
      </c>
      <c r="AO85" s="199"/>
      <c r="AP85" s="200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76" s="1" customFormat="1" ht="10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0">
        <f>ROUND(SUM(AG88:AG105),2)</f>
        <v>0</v>
      </c>
      <c r="AH87" s="210"/>
      <c r="AI87" s="210"/>
      <c r="AJ87" s="210"/>
      <c r="AK87" s="210"/>
      <c r="AL87" s="210"/>
      <c r="AM87" s="210"/>
      <c r="AN87" s="183">
        <f t="shared" ref="AN87:AN105" si="0">SUM(AG87,AT87)</f>
        <v>0</v>
      </c>
      <c r="AO87" s="183"/>
      <c r="AP87" s="183"/>
      <c r="AQ87" s="70"/>
      <c r="AS87" s="81">
        <f>ROUND(SUM(AS88:AS105),2)</f>
        <v>0</v>
      </c>
      <c r="AT87" s="82">
        <f t="shared" ref="AT87:AT105" si="1">ROUND(SUM(AV87:AW87),2)</f>
        <v>0</v>
      </c>
      <c r="AU87" s="83">
        <f>ROUND(SUM(AU88:AU105),5)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ROUND(SUM(AZ88:AZ105),2)</f>
        <v>0</v>
      </c>
      <c r="BA87" s="82">
        <f>ROUND(SUM(BA88:BA105),2)</f>
        <v>0</v>
      </c>
      <c r="BB87" s="82">
        <f>ROUND(SUM(BB88:BB105),2)</f>
        <v>0</v>
      </c>
      <c r="BC87" s="82">
        <f>ROUND(SUM(BC88:BC105),2)</f>
        <v>0</v>
      </c>
      <c r="BD87" s="84">
        <f>ROUND(SUM(BD88:BD105),2)</f>
        <v>0</v>
      </c>
      <c r="BS87" s="85" t="s">
        <v>76</v>
      </c>
      <c r="BT87" s="85" t="s">
        <v>77</v>
      </c>
      <c r="BU87" s="86" t="s">
        <v>78</v>
      </c>
      <c r="BV87" s="85" t="s">
        <v>79</v>
      </c>
      <c r="BW87" s="85" t="s">
        <v>80</v>
      </c>
      <c r="BX87" s="85" t="s">
        <v>81</v>
      </c>
    </row>
    <row r="88" spans="1:76" s="5" customFormat="1" ht="16.5" customHeight="1">
      <c r="A88" s="87" t="s">
        <v>82</v>
      </c>
      <c r="B88" s="88"/>
      <c r="C88" s="89"/>
      <c r="D88" s="177" t="s">
        <v>83</v>
      </c>
      <c r="E88" s="177"/>
      <c r="F88" s="177"/>
      <c r="G88" s="177"/>
      <c r="H88" s="177"/>
      <c r="I88" s="90"/>
      <c r="J88" s="177" t="s">
        <v>84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5">
        <f>'E1 - E1.1 14-07 Budova TÚ'!M30</f>
        <v>0</v>
      </c>
      <c r="AH88" s="176"/>
      <c r="AI88" s="176"/>
      <c r="AJ88" s="176"/>
      <c r="AK88" s="176"/>
      <c r="AL88" s="176"/>
      <c r="AM88" s="176"/>
      <c r="AN88" s="175">
        <f t="shared" si="0"/>
        <v>0</v>
      </c>
      <c r="AO88" s="176"/>
      <c r="AP88" s="176"/>
      <c r="AQ88" s="91"/>
      <c r="AS88" s="92">
        <f>'E1 - E1.1 14-07 Budova TÚ'!M28</f>
        <v>0</v>
      </c>
      <c r="AT88" s="93">
        <f t="shared" si="1"/>
        <v>0</v>
      </c>
      <c r="AU88" s="94">
        <f>'E1 - E1.1 14-07 Budova TÚ'!W129</f>
        <v>0</v>
      </c>
      <c r="AV88" s="93">
        <f>'E1 - E1.1 14-07 Budova TÚ'!M32</f>
        <v>0</v>
      </c>
      <c r="AW88" s="93">
        <f>'E1 - E1.1 14-07 Budova TÚ'!M33</f>
        <v>0</v>
      </c>
      <c r="AX88" s="93">
        <f>'E1 - E1.1 14-07 Budova TÚ'!M34</f>
        <v>0</v>
      </c>
      <c r="AY88" s="93">
        <f>'E1 - E1.1 14-07 Budova TÚ'!M35</f>
        <v>0</v>
      </c>
      <c r="AZ88" s="93">
        <f>'E1 - E1.1 14-07 Budova TÚ'!H32</f>
        <v>0</v>
      </c>
      <c r="BA88" s="93">
        <f>'E1 - E1.1 14-07 Budova TÚ'!H33</f>
        <v>0</v>
      </c>
      <c r="BB88" s="93">
        <f>'E1 - E1.1 14-07 Budova TÚ'!H34</f>
        <v>0</v>
      </c>
      <c r="BC88" s="93">
        <f>'E1 - E1.1 14-07 Budova TÚ'!H35</f>
        <v>0</v>
      </c>
      <c r="BD88" s="95">
        <f>'E1 - E1.1 14-07 Budova TÚ'!H36</f>
        <v>0</v>
      </c>
      <c r="BT88" s="96" t="s">
        <v>85</v>
      </c>
      <c r="BV88" s="96" t="s">
        <v>79</v>
      </c>
      <c r="BW88" s="96" t="s">
        <v>86</v>
      </c>
      <c r="BX88" s="96" t="s">
        <v>80</v>
      </c>
    </row>
    <row r="89" spans="1:76" s="5" customFormat="1" ht="31.5" customHeight="1">
      <c r="A89" s="87" t="s">
        <v>82</v>
      </c>
      <c r="B89" s="88"/>
      <c r="C89" s="89"/>
      <c r="D89" s="177" t="s">
        <v>87</v>
      </c>
      <c r="E89" s="177"/>
      <c r="F89" s="177"/>
      <c r="G89" s="177"/>
      <c r="H89" s="177"/>
      <c r="I89" s="90"/>
      <c r="J89" s="177" t="s">
        <v>88</v>
      </c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5">
        <f>'E1-strecha - E1.1 14-07 B...'!M30</f>
        <v>0</v>
      </c>
      <c r="AH89" s="176"/>
      <c r="AI89" s="176"/>
      <c r="AJ89" s="176"/>
      <c r="AK89" s="176"/>
      <c r="AL89" s="176"/>
      <c r="AM89" s="176"/>
      <c r="AN89" s="175">
        <f t="shared" si="0"/>
        <v>0</v>
      </c>
      <c r="AO89" s="176"/>
      <c r="AP89" s="176"/>
      <c r="AQ89" s="91"/>
      <c r="AS89" s="92">
        <f>'E1-strecha - E1.1 14-07 B...'!M28</f>
        <v>0</v>
      </c>
      <c r="AT89" s="93">
        <f t="shared" si="1"/>
        <v>0</v>
      </c>
      <c r="AU89" s="94">
        <f>'E1-strecha - E1.1 14-07 B...'!W128</f>
        <v>0</v>
      </c>
      <c r="AV89" s="93">
        <f>'E1-strecha - E1.1 14-07 B...'!M32</f>
        <v>0</v>
      </c>
      <c r="AW89" s="93">
        <f>'E1-strecha - E1.1 14-07 B...'!M33</f>
        <v>0</v>
      </c>
      <c r="AX89" s="93">
        <f>'E1-strecha - E1.1 14-07 B...'!M34</f>
        <v>0</v>
      </c>
      <c r="AY89" s="93">
        <f>'E1-strecha - E1.1 14-07 B...'!M35</f>
        <v>0</v>
      </c>
      <c r="AZ89" s="93">
        <f>'E1-strecha - E1.1 14-07 B...'!H32</f>
        <v>0</v>
      </c>
      <c r="BA89" s="93">
        <f>'E1-strecha - E1.1 14-07 B...'!H33</f>
        <v>0</v>
      </c>
      <c r="BB89" s="93">
        <f>'E1-strecha - E1.1 14-07 B...'!H34</f>
        <v>0</v>
      </c>
      <c r="BC89" s="93">
        <f>'E1-strecha - E1.1 14-07 B...'!H35</f>
        <v>0</v>
      </c>
      <c r="BD89" s="95">
        <f>'E1-strecha - E1.1 14-07 B...'!H36</f>
        <v>0</v>
      </c>
      <c r="BT89" s="96" t="s">
        <v>85</v>
      </c>
      <c r="BV89" s="96" t="s">
        <v>79</v>
      </c>
      <c r="BW89" s="96" t="s">
        <v>89</v>
      </c>
      <c r="BX89" s="96" t="s">
        <v>80</v>
      </c>
    </row>
    <row r="90" spans="1:76" s="5" customFormat="1" ht="47.25" customHeight="1">
      <c r="A90" s="87" t="s">
        <v>82</v>
      </c>
      <c r="B90" s="88"/>
      <c r="C90" s="89"/>
      <c r="D90" s="177" t="s">
        <v>90</v>
      </c>
      <c r="E90" s="177"/>
      <c r="F90" s="177"/>
      <c r="G90" s="177"/>
      <c r="H90" s="177"/>
      <c r="I90" s="90"/>
      <c r="J90" s="177" t="s">
        <v>91</v>
      </c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5">
        <f>'E4.1-bleskozvod - E4.1 14...'!M30</f>
        <v>0</v>
      </c>
      <c r="AH90" s="176"/>
      <c r="AI90" s="176"/>
      <c r="AJ90" s="176"/>
      <c r="AK90" s="176"/>
      <c r="AL90" s="176"/>
      <c r="AM90" s="176"/>
      <c r="AN90" s="175">
        <f t="shared" si="0"/>
        <v>0</v>
      </c>
      <c r="AO90" s="176"/>
      <c r="AP90" s="176"/>
      <c r="AQ90" s="91"/>
      <c r="AS90" s="92">
        <f>'E4.1-bleskozvod - E4.1 14...'!M28</f>
        <v>0</v>
      </c>
      <c r="AT90" s="93">
        <f t="shared" si="1"/>
        <v>0</v>
      </c>
      <c r="AU90" s="94">
        <f>'E4.1-bleskozvod - E4.1 14...'!W123</f>
        <v>0</v>
      </c>
      <c r="AV90" s="93">
        <f>'E4.1-bleskozvod - E4.1 14...'!M32</f>
        <v>0</v>
      </c>
      <c r="AW90" s="93">
        <f>'E4.1-bleskozvod - E4.1 14...'!M33</f>
        <v>0</v>
      </c>
      <c r="AX90" s="93">
        <f>'E4.1-bleskozvod - E4.1 14...'!M34</f>
        <v>0</v>
      </c>
      <c r="AY90" s="93">
        <f>'E4.1-bleskozvod - E4.1 14...'!M35</f>
        <v>0</v>
      </c>
      <c r="AZ90" s="93">
        <f>'E4.1-bleskozvod - E4.1 14...'!H32</f>
        <v>0</v>
      </c>
      <c r="BA90" s="93">
        <f>'E4.1-bleskozvod - E4.1 14...'!H33</f>
        <v>0</v>
      </c>
      <c r="BB90" s="93">
        <f>'E4.1-bleskozvod - E4.1 14...'!H34</f>
        <v>0</v>
      </c>
      <c r="BC90" s="93">
        <f>'E4.1-bleskozvod - E4.1 14...'!H35</f>
        <v>0</v>
      </c>
      <c r="BD90" s="95">
        <f>'E4.1-bleskozvod - E4.1 14...'!H36</f>
        <v>0</v>
      </c>
      <c r="BT90" s="96" t="s">
        <v>85</v>
      </c>
      <c r="BV90" s="96" t="s">
        <v>79</v>
      </c>
      <c r="BW90" s="96" t="s">
        <v>92</v>
      </c>
      <c r="BX90" s="96" t="s">
        <v>80</v>
      </c>
    </row>
    <row r="91" spans="1:76" s="5" customFormat="1" ht="16.5" customHeight="1">
      <c r="A91" s="87" t="s">
        <v>82</v>
      </c>
      <c r="B91" s="88"/>
      <c r="C91" s="89"/>
      <c r="D91" s="177" t="s">
        <v>93</v>
      </c>
      <c r="E91" s="177"/>
      <c r="F91" s="177"/>
      <c r="G91" s="177"/>
      <c r="H91" s="177"/>
      <c r="I91" s="90"/>
      <c r="J91" s="177" t="s">
        <v>94</v>
      </c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5">
        <f>'E2 - E2.1 23-11 Budova ZHÚ'!M30</f>
        <v>0</v>
      </c>
      <c r="AH91" s="176"/>
      <c r="AI91" s="176"/>
      <c r="AJ91" s="176"/>
      <c r="AK91" s="176"/>
      <c r="AL91" s="176"/>
      <c r="AM91" s="176"/>
      <c r="AN91" s="175">
        <f t="shared" si="0"/>
        <v>0</v>
      </c>
      <c r="AO91" s="176"/>
      <c r="AP91" s="176"/>
      <c r="AQ91" s="91"/>
      <c r="AS91" s="92">
        <f>'E2 - E2.1 23-11 Budova ZHÚ'!M28</f>
        <v>0</v>
      </c>
      <c r="AT91" s="93">
        <f t="shared" si="1"/>
        <v>0</v>
      </c>
      <c r="AU91" s="94">
        <f>'E2 - E2.1 23-11 Budova ZHÚ'!W130</f>
        <v>0</v>
      </c>
      <c r="AV91" s="93">
        <f>'E2 - E2.1 23-11 Budova ZHÚ'!M32</f>
        <v>0</v>
      </c>
      <c r="AW91" s="93">
        <f>'E2 - E2.1 23-11 Budova ZHÚ'!M33</f>
        <v>0</v>
      </c>
      <c r="AX91" s="93">
        <f>'E2 - E2.1 23-11 Budova ZHÚ'!M34</f>
        <v>0</v>
      </c>
      <c r="AY91" s="93">
        <f>'E2 - E2.1 23-11 Budova ZHÚ'!M35</f>
        <v>0</v>
      </c>
      <c r="AZ91" s="93">
        <f>'E2 - E2.1 23-11 Budova ZHÚ'!H32</f>
        <v>0</v>
      </c>
      <c r="BA91" s="93">
        <f>'E2 - E2.1 23-11 Budova ZHÚ'!H33</f>
        <v>0</v>
      </c>
      <c r="BB91" s="93">
        <f>'E2 - E2.1 23-11 Budova ZHÚ'!H34</f>
        <v>0</v>
      </c>
      <c r="BC91" s="93">
        <f>'E2 - E2.1 23-11 Budova ZHÚ'!H35</f>
        <v>0</v>
      </c>
      <c r="BD91" s="95">
        <f>'E2 - E2.1 23-11 Budova ZHÚ'!H36</f>
        <v>0</v>
      </c>
      <c r="BT91" s="96" t="s">
        <v>85</v>
      </c>
      <c r="BV91" s="96" t="s">
        <v>79</v>
      </c>
      <c r="BW91" s="96" t="s">
        <v>95</v>
      </c>
      <c r="BX91" s="96" t="s">
        <v>80</v>
      </c>
    </row>
    <row r="92" spans="1:76" s="5" customFormat="1" ht="31.5" customHeight="1">
      <c r="A92" s="87" t="s">
        <v>82</v>
      </c>
      <c r="B92" s="88"/>
      <c r="C92" s="89"/>
      <c r="D92" s="177" t="s">
        <v>96</v>
      </c>
      <c r="E92" s="177"/>
      <c r="F92" s="177"/>
      <c r="G92" s="177"/>
      <c r="H92" s="177"/>
      <c r="I92" s="90"/>
      <c r="J92" s="177" t="s">
        <v>97</v>
      </c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5">
        <f>'E2-strecha - E2.1 23-11 B...'!M30</f>
        <v>0</v>
      </c>
      <c r="AH92" s="176"/>
      <c r="AI92" s="176"/>
      <c r="AJ92" s="176"/>
      <c r="AK92" s="176"/>
      <c r="AL92" s="176"/>
      <c r="AM92" s="176"/>
      <c r="AN92" s="175">
        <f t="shared" si="0"/>
        <v>0</v>
      </c>
      <c r="AO92" s="176"/>
      <c r="AP92" s="176"/>
      <c r="AQ92" s="91"/>
      <c r="AS92" s="92">
        <f>'E2-strecha - E2.1 23-11 B...'!M28</f>
        <v>0</v>
      </c>
      <c r="AT92" s="93">
        <f t="shared" si="1"/>
        <v>0</v>
      </c>
      <c r="AU92" s="94">
        <f>'E2-strecha - E2.1 23-11 B...'!W127</f>
        <v>0</v>
      </c>
      <c r="AV92" s="93">
        <f>'E2-strecha - E2.1 23-11 B...'!M32</f>
        <v>0</v>
      </c>
      <c r="AW92" s="93">
        <f>'E2-strecha - E2.1 23-11 B...'!M33</f>
        <v>0</v>
      </c>
      <c r="AX92" s="93">
        <f>'E2-strecha - E2.1 23-11 B...'!M34</f>
        <v>0</v>
      </c>
      <c r="AY92" s="93">
        <f>'E2-strecha - E2.1 23-11 B...'!M35</f>
        <v>0</v>
      </c>
      <c r="AZ92" s="93">
        <f>'E2-strecha - E2.1 23-11 B...'!H32</f>
        <v>0</v>
      </c>
      <c r="BA92" s="93">
        <f>'E2-strecha - E2.1 23-11 B...'!H33</f>
        <v>0</v>
      </c>
      <c r="BB92" s="93">
        <f>'E2-strecha - E2.1 23-11 B...'!H34</f>
        <v>0</v>
      </c>
      <c r="BC92" s="93">
        <f>'E2-strecha - E2.1 23-11 B...'!H35</f>
        <v>0</v>
      </c>
      <c r="BD92" s="95">
        <f>'E2-strecha - E2.1 23-11 B...'!H36</f>
        <v>0</v>
      </c>
      <c r="BT92" s="96" t="s">
        <v>85</v>
      </c>
      <c r="BV92" s="96" t="s">
        <v>79</v>
      </c>
      <c r="BW92" s="96" t="s">
        <v>98</v>
      </c>
      <c r="BX92" s="96" t="s">
        <v>80</v>
      </c>
    </row>
    <row r="93" spans="1:76" s="5" customFormat="1" ht="47.25" customHeight="1">
      <c r="A93" s="87" t="s">
        <v>82</v>
      </c>
      <c r="B93" s="88"/>
      <c r="C93" s="89"/>
      <c r="D93" s="177" t="s">
        <v>99</v>
      </c>
      <c r="E93" s="177"/>
      <c r="F93" s="177"/>
      <c r="G93" s="177"/>
      <c r="H93" s="177"/>
      <c r="I93" s="90"/>
      <c r="J93" s="177" t="s">
        <v>100</v>
      </c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5">
        <f>'E4.2-bleskozvod - E4.2 23...'!M30</f>
        <v>0</v>
      </c>
      <c r="AH93" s="176"/>
      <c r="AI93" s="176"/>
      <c r="AJ93" s="176"/>
      <c r="AK93" s="176"/>
      <c r="AL93" s="176"/>
      <c r="AM93" s="176"/>
      <c r="AN93" s="175">
        <f t="shared" si="0"/>
        <v>0</v>
      </c>
      <c r="AO93" s="176"/>
      <c r="AP93" s="176"/>
      <c r="AQ93" s="91"/>
      <c r="AS93" s="92">
        <f>'E4.2-bleskozvod - E4.2 23...'!M28</f>
        <v>0</v>
      </c>
      <c r="AT93" s="93">
        <f t="shared" si="1"/>
        <v>0</v>
      </c>
      <c r="AU93" s="94">
        <f>'E4.2-bleskozvod - E4.2 23...'!W123</f>
        <v>0</v>
      </c>
      <c r="AV93" s="93">
        <f>'E4.2-bleskozvod - E4.2 23...'!M32</f>
        <v>0</v>
      </c>
      <c r="AW93" s="93">
        <f>'E4.2-bleskozvod - E4.2 23...'!M33</f>
        <v>0</v>
      </c>
      <c r="AX93" s="93">
        <f>'E4.2-bleskozvod - E4.2 23...'!M34</f>
        <v>0</v>
      </c>
      <c r="AY93" s="93">
        <f>'E4.2-bleskozvod - E4.2 23...'!M35</f>
        <v>0</v>
      </c>
      <c r="AZ93" s="93">
        <f>'E4.2-bleskozvod - E4.2 23...'!H32</f>
        <v>0</v>
      </c>
      <c r="BA93" s="93">
        <f>'E4.2-bleskozvod - E4.2 23...'!H33</f>
        <v>0</v>
      </c>
      <c r="BB93" s="93">
        <f>'E4.2-bleskozvod - E4.2 23...'!H34</f>
        <v>0</v>
      </c>
      <c r="BC93" s="93">
        <f>'E4.2-bleskozvod - E4.2 23...'!H35</f>
        <v>0</v>
      </c>
      <c r="BD93" s="95">
        <f>'E4.2-bleskozvod - E4.2 23...'!H36</f>
        <v>0</v>
      </c>
      <c r="BT93" s="96" t="s">
        <v>85</v>
      </c>
      <c r="BV93" s="96" t="s">
        <v>79</v>
      </c>
      <c r="BW93" s="96" t="s">
        <v>101</v>
      </c>
      <c r="BX93" s="96" t="s">
        <v>80</v>
      </c>
    </row>
    <row r="94" spans="1:76" s="5" customFormat="1" ht="31.5" customHeight="1">
      <c r="A94" s="87" t="s">
        <v>82</v>
      </c>
      <c r="B94" s="88"/>
      <c r="C94" s="89"/>
      <c r="D94" s="177" t="s">
        <v>102</v>
      </c>
      <c r="E94" s="177"/>
      <c r="F94" s="177"/>
      <c r="G94" s="177"/>
      <c r="H94" s="177"/>
      <c r="I94" s="90"/>
      <c r="J94" s="177" t="s">
        <v>103</v>
      </c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5">
        <f>'E3 - E3.1 32-32 Administr...'!M30</f>
        <v>0</v>
      </c>
      <c r="AH94" s="176"/>
      <c r="AI94" s="176"/>
      <c r="AJ94" s="176"/>
      <c r="AK94" s="176"/>
      <c r="AL94" s="176"/>
      <c r="AM94" s="176"/>
      <c r="AN94" s="175">
        <f t="shared" si="0"/>
        <v>0</v>
      </c>
      <c r="AO94" s="176"/>
      <c r="AP94" s="176"/>
      <c r="AQ94" s="91"/>
      <c r="AS94" s="92">
        <f>'E3 - E3.1 32-32 Administr...'!M28</f>
        <v>0</v>
      </c>
      <c r="AT94" s="93">
        <f t="shared" si="1"/>
        <v>0</v>
      </c>
      <c r="AU94" s="94">
        <f>'E3 - E3.1 32-32 Administr...'!W130</f>
        <v>0</v>
      </c>
      <c r="AV94" s="93">
        <f>'E3 - E3.1 32-32 Administr...'!M32</f>
        <v>0</v>
      </c>
      <c r="AW94" s="93">
        <f>'E3 - E3.1 32-32 Administr...'!M33</f>
        <v>0</v>
      </c>
      <c r="AX94" s="93">
        <f>'E3 - E3.1 32-32 Administr...'!M34</f>
        <v>0</v>
      </c>
      <c r="AY94" s="93">
        <f>'E3 - E3.1 32-32 Administr...'!M35</f>
        <v>0</v>
      </c>
      <c r="AZ94" s="93">
        <f>'E3 - E3.1 32-32 Administr...'!H32</f>
        <v>0</v>
      </c>
      <c r="BA94" s="93">
        <f>'E3 - E3.1 32-32 Administr...'!H33</f>
        <v>0</v>
      </c>
      <c r="BB94" s="93">
        <f>'E3 - E3.1 32-32 Administr...'!H34</f>
        <v>0</v>
      </c>
      <c r="BC94" s="93">
        <f>'E3 - E3.1 32-32 Administr...'!H35</f>
        <v>0</v>
      </c>
      <c r="BD94" s="95">
        <f>'E3 - E3.1 32-32 Administr...'!H36</f>
        <v>0</v>
      </c>
      <c r="BT94" s="96" t="s">
        <v>85</v>
      </c>
      <c r="BV94" s="96" t="s">
        <v>79</v>
      </c>
      <c r="BW94" s="96" t="s">
        <v>104</v>
      </c>
      <c r="BX94" s="96" t="s">
        <v>80</v>
      </c>
    </row>
    <row r="95" spans="1:76" s="5" customFormat="1" ht="31.5" customHeight="1">
      <c r="A95" s="87" t="s">
        <v>82</v>
      </c>
      <c r="B95" s="88"/>
      <c r="C95" s="89"/>
      <c r="D95" s="177" t="s">
        <v>105</v>
      </c>
      <c r="E95" s="177"/>
      <c r="F95" s="177"/>
      <c r="G95" s="177"/>
      <c r="H95" s="177"/>
      <c r="I95" s="90"/>
      <c r="J95" s="177" t="s">
        <v>106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5">
        <f>'E3-strecha - E3.1 32-32 A...'!M30</f>
        <v>0</v>
      </c>
      <c r="AH95" s="176"/>
      <c r="AI95" s="176"/>
      <c r="AJ95" s="176"/>
      <c r="AK95" s="176"/>
      <c r="AL95" s="176"/>
      <c r="AM95" s="176"/>
      <c r="AN95" s="175">
        <f t="shared" si="0"/>
        <v>0</v>
      </c>
      <c r="AO95" s="176"/>
      <c r="AP95" s="176"/>
      <c r="AQ95" s="91"/>
      <c r="AS95" s="92">
        <f>'E3-strecha - E3.1 32-32 A...'!M28</f>
        <v>0</v>
      </c>
      <c r="AT95" s="93">
        <f t="shared" si="1"/>
        <v>0</v>
      </c>
      <c r="AU95" s="94">
        <f>'E3-strecha - E3.1 32-32 A...'!W128</f>
        <v>0</v>
      </c>
      <c r="AV95" s="93">
        <f>'E3-strecha - E3.1 32-32 A...'!M32</f>
        <v>0</v>
      </c>
      <c r="AW95" s="93">
        <f>'E3-strecha - E3.1 32-32 A...'!M33</f>
        <v>0</v>
      </c>
      <c r="AX95" s="93">
        <f>'E3-strecha - E3.1 32-32 A...'!M34</f>
        <v>0</v>
      </c>
      <c r="AY95" s="93">
        <f>'E3-strecha - E3.1 32-32 A...'!M35</f>
        <v>0</v>
      </c>
      <c r="AZ95" s="93">
        <f>'E3-strecha - E3.1 32-32 A...'!H32</f>
        <v>0</v>
      </c>
      <c r="BA95" s="93">
        <f>'E3-strecha - E3.1 32-32 A...'!H33</f>
        <v>0</v>
      </c>
      <c r="BB95" s="93">
        <f>'E3-strecha - E3.1 32-32 A...'!H34</f>
        <v>0</v>
      </c>
      <c r="BC95" s="93">
        <f>'E3-strecha - E3.1 32-32 A...'!H35</f>
        <v>0</v>
      </c>
      <c r="BD95" s="95">
        <f>'E3-strecha - E3.1 32-32 A...'!H36</f>
        <v>0</v>
      </c>
      <c r="BT95" s="96" t="s">
        <v>85</v>
      </c>
      <c r="BV95" s="96" t="s">
        <v>79</v>
      </c>
      <c r="BW95" s="96" t="s">
        <v>107</v>
      </c>
      <c r="BX95" s="96" t="s">
        <v>80</v>
      </c>
    </row>
    <row r="96" spans="1:76" s="5" customFormat="1" ht="47.25" customHeight="1">
      <c r="A96" s="87" t="s">
        <v>82</v>
      </c>
      <c r="B96" s="88"/>
      <c r="C96" s="89"/>
      <c r="D96" s="177" t="s">
        <v>108</v>
      </c>
      <c r="E96" s="177"/>
      <c r="F96" s="177"/>
      <c r="G96" s="177"/>
      <c r="H96" s="177"/>
      <c r="I96" s="90"/>
      <c r="J96" s="177" t="s">
        <v>109</v>
      </c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5">
        <f>'E4.3-bleskozvod - E4.3 32...'!M30</f>
        <v>0</v>
      </c>
      <c r="AH96" s="176"/>
      <c r="AI96" s="176"/>
      <c r="AJ96" s="176"/>
      <c r="AK96" s="176"/>
      <c r="AL96" s="176"/>
      <c r="AM96" s="176"/>
      <c r="AN96" s="175">
        <f t="shared" si="0"/>
        <v>0</v>
      </c>
      <c r="AO96" s="176"/>
      <c r="AP96" s="176"/>
      <c r="AQ96" s="91"/>
      <c r="AS96" s="92">
        <f>'E4.3-bleskozvod - E4.3 32...'!M28</f>
        <v>0</v>
      </c>
      <c r="AT96" s="93">
        <f t="shared" si="1"/>
        <v>0</v>
      </c>
      <c r="AU96" s="94">
        <f>'E4.3-bleskozvod - E4.3 32...'!W123</f>
        <v>0</v>
      </c>
      <c r="AV96" s="93">
        <f>'E4.3-bleskozvod - E4.3 32...'!M32</f>
        <v>0</v>
      </c>
      <c r="AW96" s="93">
        <f>'E4.3-bleskozvod - E4.3 32...'!M33</f>
        <v>0</v>
      </c>
      <c r="AX96" s="93">
        <f>'E4.3-bleskozvod - E4.3 32...'!M34</f>
        <v>0</v>
      </c>
      <c r="AY96" s="93">
        <f>'E4.3-bleskozvod - E4.3 32...'!M35</f>
        <v>0</v>
      </c>
      <c r="AZ96" s="93">
        <f>'E4.3-bleskozvod - E4.3 32...'!H32</f>
        <v>0</v>
      </c>
      <c r="BA96" s="93">
        <f>'E4.3-bleskozvod - E4.3 32...'!H33</f>
        <v>0</v>
      </c>
      <c r="BB96" s="93">
        <f>'E4.3-bleskozvod - E4.3 32...'!H34</f>
        <v>0</v>
      </c>
      <c r="BC96" s="93">
        <f>'E4.3-bleskozvod - E4.3 32...'!H35</f>
        <v>0</v>
      </c>
      <c r="BD96" s="95">
        <f>'E4.3-bleskozvod - E4.3 32...'!H36</f>
        <v>0</v>
      </c>
      <c r="BT96" s="96" t="s">
        <v>85</v>
      </c>
      <c r="BV96" s="96" t="s">
        <v>79</v>
      </c>
      <c r="BW96" s="96" t="s">
        <v>110</v>
      </c>
      <c r="BX96" s="96" t="s">
        <v>80</v>
      </c>
    </row>
    <row r="97" spans="1:89" s="5" customFormat="1" ht="31.5" customHeight="1">
      <c r="A97" s="87" t="s">
        <v>82</v>
      </c>
      <c r="B97" s="88"/>
      <c r="C97" s="89"/>
      <c r="D97" s="177" t="s">
        <v>111</v>
      </c>
      <c r="E97" s="177"/>
      <c r="F97" s="177"/>
      <c r="G97" s="177"/>
      <c r="H97" s="177"/>
      <c r="I97" s="90"/>
      <c r="J97" s="177" t="s">
        <v>112</v>
      </c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5">
        <f>'E4 - E4.1 33-06 Administr...'!M30</f>
        <v>0</v>
      </c>
      <c r="AH97" s="176"/>
      <c r="AI97" s="176"/>
      <c r="AJ97" s="176"/>
      <c r="AK97" s="176"/>
      <c r="AL97" s="176"/>
      <c r="AM97" s="176"/>
      <c r="AN97" s="175">
        <f t="shared" si="0"/>
        <v>0</v>
      </c>
      <c r="AO97" s="176"/>
      <c r="AP97" s="176"/>
      <c r="AQ97" s="91"/>
      <c r="AS97" s="92">
        <f>'E4 - E4.1 33-06 Administr...'!M28</f>
        <v>0</v>
      </c>
      <c r="AT97" s="93">
        <f t="shared" si="1"/>
        <v>0</v>
      </c>
      <c r="AU97" s="94">
        <f>'E4 - E4.1 33-06 Administr...'!W130</f>
        <v>0</v>
      </c>
      <c r="AV97" s="93">
        <f>'E4 - E4.1 33-06 Administr...'!M32</f>
        <v>0</v>
      </c>
      <c r="AW97" s="93">
        <f>'E4 - E4.1 33-06 Administr...'!M33</f>
        <v>0</v>
      </c>
      <c r="AX97" s="93">
        <f>'E4 - E4.1 33-06 Administr...'!M34</f>
        <v>0</v>
      </c>
      <c r="AY97" s="93">
        <f>'E4 - E4.1 33-06 Administr...'!M35</f>
        <v>0</v>
      </c>
      <c r="AZ97" s="93">
        <f>'E4 - E4.1 33-06 Administr...'!H32</f>
        <v>0</v>
      </c>
      <c r="BA97" s="93">
        <f>'E4 - E4.1 33-06 Administr...'!H33</f>
        <v>0</v>
      </c>
      <c r="BB97" s="93">
        <f>'E4 - E4.1 33-06 Administr...'!H34</f>
        <v>0</v>
      </c>
      <c r="BC97" s="93">
        <f>'E4 - E4.1 33-06 Administr...'!H35</f>
        <v>0</v>
      </c>
      <c r="BD97" s="95">
        <f>'E4 - E4.1 33-06 Administr...'!H36</f>
        <v>0</v>
      </c>
      <c r="BT97" s="96" t="s">
        <v>85</v>
      </c>
      <c r="BV97" s="96" t="s">
        <v>79</v>
      </c>
      <c r="BW97" s="96" t="s">
        <v>113</v>
      </c>
      <c r="BX97" s="96" t="s">
        <v>80</v>
      </c>
    </row>
    <row r="98" spans="1:89" s="5" customFormat="1" ht="31.5" customHeight="1">
      <c r="A98" s="87" t="s">
        <v>82</v>
      </c>
      <c r="B98" s="88"/>
      <c r="C98" s="89"/>
      <c r="D98" s="177" t="s">
        <v>114</v>
      </c>
      <c r="E98" s="177"/>
      <c r="F98" s="177"/>
      <c r="G98" s="177"/>
      <c r="H98" s="177"/>
      <c r="I98" s="90"/>
      <c r="J98" s="177" t="s">
        <v>115</v>
      </c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5">
        <f>'E4-strecha - E4.1 33-06 A...'!M30</f>
        <v>0</v>
      </c>
      <c r="AH98" s="176"/>
      <c r="AI98" s="176"/>
      <c r="AJ98" s="176"/>
      <c r="AK98" s="176"/>
      <c r="AL98" s="176"/>
      <c r="AM98" s="176"/>
      <c r="AN98" s="175">
        <f t="shared" si="0"/>
        <v>0</v>
      </c>
      <c r="AO98" s="176"/>
      <c r="AP98" s="176"/>
      <c r="AQ98" s="91"/>
      <c r="AS98" s="92">
        <f>'E4-strecha - E4.1 33-06 A...'!M28</f>
        <v>0</v>
      </c>
      <c r="AT98" s="93">
        <f t="shared" si="1"/>
        <v>0</v>
      </c>
      <c r="AU98" s="94">
        <f>'E4-strecha - E4.1 33-06 A...'!W126</f>
        <v>0</v>
      </c>
      <c r="AV98" s="93">
        <f>'E4-strecha - E4.1 33-06 A...'!M32</f>
        <v>0</v>
      </c>
      <c r="AW98" s="93">
        <f>'E4-strecha - E4.1 33-06 A...'!M33</f>
        <v>0</v>
      </c>
      <c r="AX98" s="93">
        <f>'E4-strecha - E4.1 33-06 A...'!M34</f>
        <v>0</v>
      </c>
      <c r="AY98" s="93">
        <f>'E4-strecha - E4.1 33-06 A...'!M35</f>
        <v>0</v>
      </c>
      <c r="AZ98" s="93">
        <f>'E4-strecha - E4.1 33-06 A...'!H32</f>
        <v>0</v>
      </c>
      <c r="BA98" s="93">
        <f>'E4-strecha - E4.1 33-06 A...'!H33</f>
        <v>0</v>
      </c>
      <c r="BB98" s="93">
        <f>'E4-strecha - E4.1 33-06 A...'!H34</f>
        <v>0</v>
      </c>
      <c r="BC98" s="93">
        <f>'E4-strecha - E4.1 33-06 A...'!H35</f>
        <v>0</v>
      </c>
      <c r="BD98" s="95">
        <f>'E4-strecha - E4.1 33-06 A...'!H36</f>
        <v>0</v>
      </c>
      <c r="BT98" s="96" t="s">
        <v>85</v>
      </c>
      <c r="BV98" s="96" t="s">
        <v>79</v>
      </c>
      <c r="BW98" s="96" t="s">
        <v>116</v>
      </c>
      <c r="BX98" s="96" t="s">
        <v>80</v>
      </c>
    </row>
    <row r="99" spans="1:89" s="5" customFormat="1" ht="47.25" customHeight="1">
      <c r="A99" s="87" t="s">
        <v>82</v>
      </c>
      <c r="B99" s="88"/>
      <c r="C99" s="89"/>
      <c r="D99" s="177" t="s">
        <v>117</v>
      </c>
      <c r="E99" s="177"/>
      <c r="F99" s="177"/>
      <c r="G99" s="177"/>
      <c r="H99" s="177"/>
      <c r="I99" s="90"/>
      <c r="J99" s="177" t="s">
        <v>118</v>
      </c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5">
        <f>'E4.4-bleskozvod - E4.4 33...'!M30</f>
        <v>0</v>
      </c>
      <c r="AH99" s="176"/>
      <c r="AI99" s="176"/>
      <c r="AJ99" s="176"/>
      <c r="AK99" s="176"/>
      <c r="AL99" s="176"/>
      <c r="AM99" s="176"/>
      <c r="AN99" s="175">
        <f t="shared" si="0"/>
        <v>0</v>
      </c>
      <c r="AO99" s="176"/>
      <c r="AP99" s="176"/>
      <c r="AQ99" s="91"/>
      <c r="AS99" s="92">
        <f>'E4.4-bleskozvod - E4.4 33...'!M28</f>
        <v>0</v>
      </c>
      <c r="AT99" s="93">
        <f t="shared" si="1"/>
        <v>0</v>
      </c>
      <c r="AU99" s="94">
        <f>'E4.4-bleskozvod - E4.4 33...'!W123</f>
        <v>0</v>
      </c>
      <c r="AV99" s="93">
        <f>'E4.4-bleskozvod - E4.4 33...'!M32</f>
        <v>0</v>
      </c>
      <c r="AW99" s="93">
        <f>'E4.4-bleskozvod - E4.4 33...'!M33</f>
        <v>0</v>
      </c>
      <c r="AX99" s="93">
        <f>'E4.4-bleskozvod - E4.4 33...'!M34</f>
        <v>0</v>
      </c>
      <c r="AY99" s="93">
        <f>'E4.4-bleskozvod - E4.4 33...'!M35</f>
        <v>0</v>
      </c>
      <c r="AZ99" s="93">
        <f>'E4.4-bleskozvod - E4.4 33...'!H32</f>
        <v>0</v>
      </c>
      <c r="BA99" s="93">
        <f>'E4.4-bleskozvod - E4.4 33...'!H33</f>
        <v>0</v>
      </c>
      <c r="BB99" s="93">
        <f>'E4.4-bleskozvod - E4.4 33...'!H34</f>
        <v>0</v>
      </c>
      <c r="BC99" s="93">
        <f>'E4.4-bleskozvod - E4.4 33...'!H35</f>
        <v>0</v>
      </c>
      <c r="BD99" s="95">
        <f>'E4.4-bleskozvod - E4.4 33...'!H36</f>
        <v>0</v>
      </c>
      <c r="BT99" s="96" t="s">
        <v>85</v>
      </c>
      <c r="BV99" s="96" t="s">
        <v>79</v>
      </c>
      <c r="BW99" s="96" t="s">
        <v>119</v>
      </c>
      <c r="BX99" s="96" t="s">
        <v>80</v>
      </c>
    </row>
    <row r="100" spans="1:89" s="5" customFormat="1" ht="31.5" customHeight="1">
      <c r="A100" s="87" t="s">
        <v>82</v>
      </c>
      <c r="B100" s="88"/>
      <c r="C100" s="89"/>
      <c r="D100" s="177" t="s">
        <v>120</v>
      </c>
      <c r="E100" s="177"/>
      <c r="F100" s="177"/>
      <c r="G100" s="177"/>
      <c r="H100" s="177"/>
      <c r="I100" s="90"/>
      <c r="J100" s="177" t="s">
        <v>121</v>
      </c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5">
        <f>'E5 - E5.1 44-04 Administr...'!M30</f>
        <v>0</v>
      </c>
      <c r="AH100" s="176"/>
      <c r="AI100" s="176"/>
      <c r="AJ100" s="176"/>
      <c r="AK100" s="176"/>
      <c r="AL100" s="176"/>
      <c r="AM100" s="176"/>
      <c r="AN100" s="175">
        <f t="shared" si="0"/>
        <v>0</v>
      </c>
      <c r="AO100" s="176"/>
      <c r="AP100" s="176"/>
      <c r="AQ100" s="91"/>
      <c r="AS100" s="92">
        <f>'E5 - E5.1 44-04 Administr...'!M28</f>
        <v>0</v>
      </c>
      <c r="AT100" s="93">
        <f t="shared" si="1"/>
        <v>0</v>
      </c>
      <c r="AU100" s="94">
        <f>'E5 - E5.1 44-04 Administr...'!W132</f>
        <v>0</v>
      </c>
      <c r="AV100" s="93">
        <f>'E5 - E5.1 44-04 Administr...'!M32</f>
        <v>0</v>
      </c>
      <c r="AW100" s="93">
        <f>'E5 - E5.1 44-04 Administr...'!M33</f>
        <v>0</v>
      </c>
      <c r="AX100" s="93">
        <f>'E5 - E5.1 44-04 Administr...'!M34</f>
        <v>0</v>
      </c>
      <c r="AY100" s="93">
        <f>'E5 - E5.1 44-04 Administr...'!M35</f>
        <v>0</v>
      </c>
      <c r="AZ100" s="93">
        <f>'E5 - E5.1 44-04 Administr...'!H32</f>
        <v>0</v>
      </c>
      <c r="BA100" s="93">
        <f>'E5 - E5.1 44-04 Administr...'!H33</f>
        <v>0</v>
      </c>
      <c r="BB100" s="93">
        <f>'E5 - E5.1 44-04 Administr...'!H34</f>
        <v>0</v>
      </c>
      <c r="BC100" s="93">
        <f>'E5 - E5.1 44-04 Administr...'!H35</f>
        <v>0</v>
      </c>
      <c r="BD100" s="95">
        <f>'E5 - E5.1 44-04 Administr...'!H36</f>
        <v>0</v>
      </c>
      <c r="BT100" s="96" t="s">
        <v>85</v>
      </c>
      <c r="BV100" s="96" t="s">
        <v>79</v>
      </c>
      <c r="BW100" s="96" t="s">
        <v>122</v>
      </c>
      <c r="BX100" s="96" t="s">
        <v>80</v>
      </c>
    </row>
    <row r="101" spans="1:89" s="5" customFormat="1" ht="47.25" customHeight="1">
      <c r="A101" s="87" t="s">
        <v>82</v>
      </c>
      <c r="B101" s="88"/>
      <c r="C101" s="89"/>
      <c r="D101" s="177" t="s">
        <v>123</v>
      </c>
      <c r="E101" s="177"/>
      <c r="F101" s="177"/>
      <c r="G101" s="177"/>
      <c r="H101" s="177"/>
      <c r="I101" s="90"/>
      <c r="J101" s="177" t="s">
        <v>124</v>
      </c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5">
        <f>'E5-strecha - E5.1 44-04 A...'!M30</f>
        <v>0</v>
      </c>
      <c r="AH101" s="176"/>
      <c r="AI101" s="176"/>
      <c r="AJ101" s="176"/>
      <c r="AK101" s="176"/>
      <c r="AL101" s="176"/>
      <c r="AM101" s="176"/>
      <c r="AN101" s="175">
        <f t="shared" si="0"/>
        <v>0</v>
      </c>
      <c r="AO101" s="176"/>
      <c r="AP101" s="176"/>
      <c r="AQ101" s="91"/>
      <c r="AS101" s="92">
        <f>'E5-strecha - E5.1 44-04 A...'!M28</f>
        <v>0</v>
      </c>
      <c r="AT101" s="93">
        <f t="shared" si="1"/>
        <v>0</v>
      </c>
      <c r="AU101" s="94">
        <f>'E5-strecha - E5.1 44-04 A...'!W127</f>
        <v>0</v>
      </c>
      <c r="AV101" s="93">
        <f>'E5-strecha - E5.1 44-04 A...'!M32</f>
        <v>0</v>
      </c>
      <c r="AW101" s="93">
        <f>'E5-strecha - E5.1 44-04 A...'!M33</f>
        <v>0</v>
      </c>
      <c r="AX101" s="93">
        <f>'E5-strecha - E5.1 44-04 A...'!M34</f>
        <v>0</v>
      </c>
      <c r="AY101" s="93">
        <f>'E5-strecha - E5.1 44-04 A...'!M35</f>
        <v>0</v>
      </c>
      <c r="AZ101" s="93">
        <f>'E5-strecha - E5.1 44-04 A...'!H32</f>
        <v>0</v>
      </c>
      <c r="BA101" s="93">
        <f>'E5-strecha - E5.1 44-04 A...'!H33</f>
        <v>0</v>
      </c>
      <c r="BB101" s="93">
        <f>'E5-strecha - E5.1 44-04 A...'!H34</f>
        <v>0</v>
      </c>
      <c r="BC101" s="93">
        <f>'E5-strecha - E5.1 44-04 A...'!H35</f>
        <v>0</v>
      </c>
      <c r="BD101" s="95">
        <f>'E5-strecha - E5.1 44-04 A...'!H36</f>
        <v>0</v>
      </c>
      <c r="BT101" s="96" t="s">
        <v>85</v>
      </c>
      <c r="BV101" s="96" t="s">
        <v>79</v>
      </c>
      <c r="BW101" s="96" t="s">
        <v>125</v>
      </c>
      <c r="BX101" s="96" t="s">
        <v>80</v>
      </c>
    </row>
    <row r="102" spans="1:89" s="5" customFormat="1" ht="47.25" customHeight="1">
      <c r="A102" s="87" t="s">
        <v>82</v>
      </c>
      <c r="B102" s="88"/>
      <c r="C102" s="89"/>
      <c r="D102" s="177" t="s">
        <v>126</v>
      </c>
      <c r="E102" s="177"/>
      <c r="F102" s="177"/>
      <c r="G102" s="177"/>
      <c r="H102" s="177"/>
      <c r="I102" s="90"/>
      <c r="J102" s="177" t="s">
        <v>127</v>
      </c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5">
        <f>'E4.5-bleskozvod - E4.5 44...'!M30</f>
        <v>0</v>
      </c>
      <c r="AH102" s="176"/>
      <c r="AI102" s="176"/>
      <c r="AJ102" s="176"/>
      <c r="AK102" s="176"/>
      <c r="AL102" s="176"/>
      <c r="AM102" s="176"/>
      <c r="AN102" s="175">
        <f t="shared" si="0"/>
        <v>0</v>
      </c>
      <c r="AO102" s="176"/>
      <c r="AP102" s="176"/>
      <c r="AQ102" s="91"/>
      <c r="AS102" s="92">
        <f>'E4.5-bleskozvod - E4.5 44...'!M28</f>
        <v>0</v>
      </c>
      <c r="AT102" s="93">
        <f t="shared" si="1"/>
        <v>0</v>
      </c>
      <c r="AU102" s="94">
        <f>'E4.5-bleskozvod - E4.5 44...'!W123</f>
        <v>0</v>
      </c>
      <c r="AV102" s="93">
        <f>'E4.5-bleskozvod - E4.5 44...'!M32</f>
        <v>0</v>
      </c>
      <c r="AW102" s="93">
        <f>'E4.5-bleskozvod - E4.5 44...'!M33</f>
        <v>0</v>
      </c>
      <c r="AX102" s="93">
        <f>'E4.5-bleskozvod - E4.5 44...'!M34</f>
        <v>0</v>
      </c>
      <c r="AY102" s="93">
        <f>'E4.5-bleskozvod - E4.5 44...'!M35</f>
        <v>0</v>
      </c>
      <c r="AZ102" s="93">
        <f>'E4.5-bleskozvod - E4.5 44...'!H32</f>
        <v>0</v>
      </c>
      <c r="BA102" s="93">
        <f>'E4.5-bleskozvod - E4.5 44...'!H33</f>
        <v>0</v>
      </c>
      <c r="BB102" s="93">
        <f>'E4.5-bleskozvod - E4.5 44...'!H34</f>
        <v>0</v>
      </c>
      <c r="BC102" s="93">
        <f>'E4.5-bleskozvod - E4.5 44...'!H35</f>
        <v>0</v>
      </c>
      <c r="BD102" s="95">
        <f>'E4.5-bleskozvod - E4.5 44...'!H36</f>
        <v>0</v>
      </c>
      <c r="BT102" s="96" t="s">
        <v>85</v>
      </c>
      <c r="BV102" s="96" t="s">
        <v>79</v>
      </c>
      <c r="BW102" s="96" t="s">
        <v>128</v>
      </c>
      <c r="BX102" s="96" t="s">
        <v>80</v>
      </c>
    </row>
    <row r="103" spans="1:89" s="5" customFormat="1" ht="31.5" customHeight="1">
      <c r="A103" s="87" t="s">
        <v>82</v>
      </c>
      <c r="B103" s="88"/>
      <c r="C103" s="89"/>
      <c r="D103" s="177" t="s">
        <v>129</v>
      </c>
      <c r="E103" s="177"/>
      <c r="F103" s="177"/>
      <c r="G103" s="177"/>
      <c r="H103" s="177"/>
      <c r="I103" s="90"/>
      <c r="J103" s="177" t="s">
        <v>130</v>
      </c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5">
        <f>'E6 - E6.1 52-07 Administr...'!M30</f>
        <v>0</v>
      </c>
      <c r="AH103" s="176"/>
      <c r="AI103" s="176"/>
      <c r="AJ103" s="176"/>
      <c r="AK103" s="176"/>
      <c r="AL103" s="176"/>
      <c r="AM103" s="176"/>
      <c r="AN103" s="175">
        <f t="shared" si="0"/>
        <v>0</v>
      </c>
      <c r="AO103" s="176"/>
      <c r="AP103" s="176"/>
      <c r="AQ103" s="91"/>
      <c r="AS103" s="92">
        <f>'E6 - E6.1 52-07 Administr...'!M28</f>
        <v>0</v>
      </c>
      <c r="AT103" s="93">
        <f t="shared" si="1"/>
        <v>0</v>
      </c>
      <c r="AU103" s="94">
        <f>'E6 - E6.1 52-07 Administr...'!W128</f>
        <v>0</v>
      </c>
      <c r="AV103" s="93">
        <f>'E6 - E6.1 52-07 Administr...'!M32</f>
        <v>0</v>
      </c>
      <c r="AW103" s="93">
        <f>'E6 - E6.1 52-07 Administr...'!M33</f>
        <v>0</v>
      </c>
      <c r="AX103" s="93">
        <f>'E6 - E6.1 52-07 Administr...'!M34</f>
        <v>0</v>
      </c>
      <c r="AY103" s="93">
        <f>'E6 - E6.1 52-07 Administr...'!M35</f>
        <v>0</v>
      </c>
      <c r="AZ103" s="93">
        <f>'E6 - E6.1 52-07 Administr...'!H32</f>
        <v>0</v>
      </c>
      <c r="BA103" s="93">
        <f>'E6 - E6.1 52-07 Administr...'!H33</f>
        <v>0</v>
      </c>
      <c r="BB103" s="93">
        <f>'E6 - E6.1 52-07 Administr...'!H34</f>
        <v>0</v>
      </c>
      <c r="BC103" s="93">
        <f>'E6 - E6.1 52-07 Administr...'!H35</f>
        <v>0</v>
      </c>
      <c r="BD103" s="95">
        <f>'E6 - E6.1 52-07 Administr...'!H36</f>
        <v>0</v>
      </c>
      <c r="BT103" s="96" t="s">
        <v>85</v>
      </c>
      <c r="BV103" s="96" t="s">
        <v>79</v>
      </c>
      <c r="BW103" s="96" t="s">
        <v>131</v>
      </c>
      <c r="BX103" s="96" t="s">
        <v>80</v>
      </c>
    </row>
    <row r="104" spans="1:89" s="5" customFormat="1" ht="47.25" customHeight="1">
      <c r="A104" s="87" t="s">
        <v>82</v>
      </c>
      <c r="B104" s="88"/>
      <c r="C104" s="89"/>
      <c r="D104" s="177" t="s">
        <v>132</v>
      </c>
      <c r="E104" s="177"/>
      <c r="F104" s="177"/>
      <c r="G104" s="177"/>
      <c r="H104" s="177"/>
      <c r="I104" s="90"/>
      <c r="J104" s="177" t="s">
        <v>133</v>
      </c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5">
        <f>'E6-strecha - E6.1 52-07 A...'!M30</f>
        <v>0</v>
      </c>
      <c r="AH104" s="176"/>
      <c r="AI104" s="176"/>
      <c r="AJ104" s="176"/>
      <c r="AK104" s="176"/>
      <c r="AL104" s="176"/>
      <c r="AM104" s="176"/>
      <c r="AN104" s="175">
        <f t="shared" si="0"/>
        <v>0</v>
      </c>
      <c r="AO104" s="176"/>
      <c r="AP104" s="176"/>
      <c r="AQ104" s="91"/>
      <c r="AS104" s="92">
        <f>'E6-strecha - E6.1 52-07 A...'!M28</f>
        <v>0</v>
      </c>
      <c r="AT104" s="93">
        <f t="shared" si="1"/>
        <v>0</v>
      </c>
      <c r="AU104" s="94">
        <f>'E6-strecha - E6.1 52-07 A...'!W125</f>
        <v>0</v>
      </c>
      <c r="AV104" s="93">
        <f>'E6-strecha - E6.1 52-07 A...'!M32</f>
        <v>0</v>
      </c>
      <c r="AW104" s="93">
        <f>'E6-strecha - E6.1 52-07 A...'!M33</f>
        <v>0</v>
      </c>
      <c r="AX104" s="93">
        <f>'E6-strecha - E6.1 52-07 A...'!M34</f>
        <v>0</v>
      </c>
      <c r="AY104" s="93">
        <f>'E6-strecha - E6.1 52-07 A...'!M35</f>
        <v>0</v>
      </c>
      <c r="AZ104" s="93">
        <f>'E6-strecha - E6.1 52-07 A...'!H32</f>
        <v>0</v>
      </c>
      <c r="BA104" s="93">
        <f>'E6-strecha - E6.1 52-07 A...'!H33</f>
        <v>0</v>
      </c>
      <c r="BB104" s="93">
        <f>'E6-strecha - E6.1 52-07 A...'!H34</f>
        <v>0</v>
      </c>
      <c r="BC104" s="93">
        <f>'E6-strecha - E6.1 52-07 A...'!H35</f>
        <v>0</v>
      </c>
      <c r="BD104" s="95">
        <f>'E6-strecha - E6.1 52-07 A...'!H36</f>
        <v>0</v>
      </c>
      <c r="BT104" s="96" t="s">
        <v>85</v>
      </c>
      <c r="BV104" s="96" t="s">
        <v>79</v>
      </c>
      <c r="BW104" s="96" t="s">
        <v>134</v>
      </c>
      <c r="BX104" s="96" t="s">
        <v>80</v>
      </c>
    </row>
    <row r="105" spans="1:89" s="5" customFormat="1" ht="47.25" customHeight="1">
      <c r="A105" s="87" t="s">
        <v>82</v>
      </c>
      <c r="B105" s="88"/>
      <c r="C105" s="89"/>
      <c r="D105" s="177" t="s">
        <v>135</v>
      </c>
      <c r="E105" s="177"/>
      <c r="F105" s="177"/>
      <c r="G105" s="177"/>
      <c r="H105" s="177"/>
      <c r="I105" s="90"/>
      <c r="J105" s="177" t="s">
        <v>136</v>
      </c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5">
        <f>'E4.6-bleskozvod - E4.6 52...'!M30</f>
        <v>0</v>
      </c>
      <c r="AH105" s="176"/>
      <c r="AI105" s="176"/>
      <c r="AJ105" s="176"/>
      <c r="AK105" s="176"/>
      <c r="AL105" s="176"/>
      <c r="AM105" s="176"/>
      <c r="AN105" s="175">
        <f t="shared" si="0"/>
        <v>0</v>
      </c>
      <c r="AO105" s="176"/>
      <c r="AP105" s="176"/>
      <c r="AQ105" s="91"/>
      <c r="AS105" s="97">
        <f>'E4.6-bleskozvod - E4.6 52...'!M28</f>
        <v>0</v>
      </c>
      <c r="AT105" s="98">
        <f t="shared" si="1"/>
        <v>0</v>
      </c>
      <c r="AU105" s="99">
        <f>'E4.6-bleskozvod - E4.6 52...'!W123</f>
        <v>0</v>
      </c>
      <c r="AV105" s="98">
        <f>'E4.6-bleskozvod - E4.6 52...'!M32</f>
        <v>0</v>
      </c>
      <c r="AW105" s="98">
        <f>'E4.6-bleskozvod - E4.6 52...'!M33</f>
        <v>0</v>
      </c>
      <c r="AX105" s="98">
        <f>'E4.6-bleskozvod - E4.6 52...'!M34</f>
        <v>0</v>
      </c>
      <c r="AY105" s="98">
        <f>'E4.6-bleskozvod - E4.6 52...'!M35</f>
        <v>0</v>
      </c>
      <c r="AZ105" s="98">
        <f>'E4.6-bleskozvod - E4.6 52...'!H32</f>
        <v>0</v>
      </c>
      <c r="BA105" s="98">
        <f>'E4.6-bleskozvod - E4.6 52...'!H33</f>
        <v>0</v>
      </c>
      <c r="BB105" s="98">
        <f>'E4.6-bleskozvod - E4.6 52...'!H34</f>
        <v>0</v>
      </c>
      <c r="BC105" s="98">
        <f>'E4.6-bleskozvod - E4.6 52...'!H35</f>
        <v>0</v>
      </c>
      <c r="BD105" s="100">
        <f>'E4.6-bleskozvod - E4.6 52...'!H36</f>
        <v>0</v>
      </c>
      <c r="BT105" s="96" t="s">
        <v>85</v>
      </c>
      <c r="BV105" s="96" t="s">
        <v>79</v>
      </c>
      <c r="BW105" s="96" t="s">
        <v>137</v>
      </c>
      <c r="BX105" s="96" t="s">
        <v>80</v>
      </c>
    </row>
    <row r="106" spans="1:89">
      <c r="B106" s="22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3"/>
    </row>
    <row r="107" spans="1:89" s="1" customFormat="1" ht="30" customHeight="1">
      <c r="B107" s="34"/>
      <c r="C107" s="79" t="s">
        <v>138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183">
        <f>ROUND(SUM(AG108:AG111),2)</f>
        <v>0</v>
      </c>
      <c r="AH107" s="183"/>
      <c r="AI107" s="183"/>
      <c r="AJ107" s="183"/>
      <c r="AK107" s="183"/>
      <c r="AL107" s="183"/>
      <c r="AM107" s="183"/>
      <c r="AN107" s="183">
        <f>ROUND(SUM(AN108:AN111),2)</f>
        <v>0</v>
      </c>
      <c r="AO107" s="183"/>
      <c r="AP107" s="183"/>
      <c r="AQ107" s="36"/>
      <c r="AS107" s="75" t="s">
        <v>139</v>
      </c>
      <c r="AT107" s="76" t="s">
        <v>140</v>
      </c>
      <c r="AU107" s="76" t="s">
        <v>41</v>
      </c>
      <c r="AV107" s="77" t="s">
        <v>64</v>
      </c>
    </row>
    <row r="108" spans="1:89" s="1" customFormat="1" ht="19.95" customHeight="1">
      <c r="B108" s="34"/>
      <c r="C108" s="35"/>
      <c r="D108" s="101" t="s">
        <v>141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181">
        <f>ROUND(AG87*AS108,2)</f>
        <v>0</v>
      </c>
      <c r="AH108" s="182"/>
      <c r="AI108" s="182"/>
      <c r="AJ108" s="182"/>
      <c r="AK108" s="182"/>
      <c r="AL108" s="182"/>
      <c r="AM108" s="182"/>
      <c r="AN108" s="182">
        <f>ROUND(AG108+AV108,2)</f>
        <v>0</v>
      </c>
      <c r="AO108" s="182"/>
      <c r="AP108" s="182"/>
      <c r="AQ108" s="36"/>
      <c r="AS108" s="102">
        <v>0</v>
      </c>
      <c r="AT108" s="103" t="s">
        <v>142</v>
      </c>
      <c r="AU108" s="103" t="s">
        <v>42</v>
      </c>
      <c r="AV108" s="104">
        <f>ROUND(IF(AU108="základná",AG108*L31,IF(AU108="znížená",AG108*L32,0)),2)</f>
        <v>0</v>
      </c>
      <c r="BV108" s="18" t="s">
        <v>143</v>
      </c>
      <c r="BY108" s="105">
        <f>IF(AU108="základná",AV108,0)</f>
        <v>0</v>
      </c>
      <c r="BZ108" s="105">
        <f>IF(AU108="znížená",AV108,0)</f>
        <v>0</v>
      </c>
      <c r="CA108" s="105">
        <v>0</v>
      </c>
      <c r="CB108" s="105">
        <v>0</v>
      </c>
      <c r="CC108" s="105">
        <v>0</v>
      </c>
      <c r="CD108" s="105">
        <f>IF(AU108="základná",AG108,0)</f>
        <v>0</v>
      </c>
      <c r="CE108" s="105">
        <f>IF(AU108="znížená",AG108,0)</f>
        <v>0</v>
      </c>
      <c r="CF108" s="105">
        <f>IF(AU108="zákl. prenesená",AG108,0)</f>
        <v>0</v>
      </c>
      <c r="CG108" s="105">
        <f>IF(AU108="zníž. prenesená",AG108,0)</f>
        <v>0</v>
      </c>
      <c r="CH108" s="105">
        <f>IF(AU108="nulová",AG108,0)</f>
        <v>0</v>
      </c>
      <c r="CI108" s="18">
        <f>IF(AU108="základná",1,IF(AU108="znížená",2,IF(AU108="zákl. prenesená",4,IF(AU108="zníž. prenesená",5,3))))</f>
        <v>1</v>
      </c>
      <c r="CJ108" s="18">
        <f>IF(AT108="stavebná časť",1,IF(88108="investičná časť",2,3))</f>
        <v>1</v>
      </c>
      <c r="CK108" s="18" t="str">
        <f>IF(D108="Vyplň vlastné","","x")</f>
        <v>x</v>
      </c>
    </row>
    <row r="109" spans="1:89" s="1" customFormat="1" ht="19.95" customHeight="1">
      <c r="B109" s="34"/>
      <c r="C109" s="35"/>
      <c r="D109" s="179" t="s">
        <v>144</v>
      </c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35"/>
      <c r="AD109" s="35"/>
      <c r="AE109" s="35"/>
      <c r="AF109" s="35"/>
      <c r="AG109" s="181">
        <f>AG87*AS109</f>
        <v>0</v>
      </c>
      <c r="AH109" s="182"/>
      <c r="AI109" s="182"/>
      <c r="AJ109" s="182"/>
      <c r="AK109" s="182"/>
      <c r="AL109" s="182"/>
      <c r="AM109" s="182"/>
      <c r="AN109" s="182">
        <f>AG109+AV109</f>
        <v>0</v>
      </c>
      <c r="AO109" s="182"/>
      <c r="AP109" s="182"/>
      <c r="AQ109" s="36"/>
      <c r="AS109" s="106">
        <v>0</v>
      </c>
      <c r="AT109" s="107" t="s">
        <v>142</v>
      </c>
      <c r="AU109" s="107" t="s">
        <v>42</v>
      </c>
      <c r="AV109" s="108">
        <f>ROUND(IF(AU109="nulová",0,IF(OR(AU109="základná",AU109="zákl. prenesená"),AG109*L31,AG109*L32)),2)</f>
        <v>0</v>
      </c>
      <c r="BV109" s="18" t="s">
        <v>145</v>
      </c>
      <c r="BY109" s="105">
        <f>IF(AU109="základná",AV109,0)</f>
        <v>0</v>
      </c>
      <c r="BZ109" s="105">
        <f>IF(AU109="znížená",AV109,0)</f>
        <v>0</v>
      </c>
      <c r="CA109" s="105">
        <f>IF(AU109="zákl. prenesená",AV109,0)</f>
        <v>0</v>
      </c>
      <c r="CB109" s="105">
        <f>IF(AU109="zníž. prenesená",AV109,0)</f>
        <v>0</v>
      </c>
      <c r="CC109" s="105">
        <f>IF(AU109="nulová",AV109,0)</f>
        <v>0</v>
      </c>
      <c r="CD109" s="105">
        <f>IF(AU109="základná",AG109,0)</f>
        <v>0</v>
      </c>
      <c r="CE109" s="105">
        <f>IF(AU109="znížená",AG109,0)</f>
        <v>0</v>
      </c>
      <c r="CF109" s="105">
        <f>IF(AU109="zákl. prenesená",AG109,0)</f>
        <v>0</v>
      </c>
      <c r="CG109" s="105">
        <f>IF(AU109="zníž. prenesená",AG109,0)</f>
        <v>0</v>
      </c>
      <c r="CH109" s="105">
        <f>IF(AU109="nulová",AG109,0)</f>
        <v>0</v>
      </c>
      <c r="CI109" s="18">
        <f>IF(AU109="základná",1,IF(AU109="znížená",2,IF(AU109="zákl. prenesená",4,IF(AU109="zníž. prenesená",5,3))))</f>
        <v>1</v>
      </c>
      <c r="CJ109" s="18">
        <f>IF(AT109="stavebná časť",1,IF(88109="investičná časť",2,3))</f>
        <v>1</v>
      </c>
      <c r="CK109" s="18" t="str">
        <f>IF(D109="Vyplň vlastné","","x")</f>
        <v/>
      </c>
    </row>
    <row r="110" spans="1:89" s="1" customFormat="1" ht="19.95" customHeight="1">
      <c r="B110" s="34"/>
      <c r="C110" s="35"/>
      <c r="D110" s="179" t="s">
        <v>144</v>
      </c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35"/>
      <c r="AD110" s="35"/>
      <c r="AE110" s="35"/>
      <c r="AF110" s="35"/>
      <c r="AG110" s="181">
        <f>AG87*AS110</f>
        <v>0</v>
      </c>
      <c r="AH110" s="182"/>
      <c r="AI110" s="182"/>
      <c r="AJ110" s="182"/>
      <c r="AK110" s="182"/>
      <c r="AL110" s="182"/>
      <c r="AM110" s="182"/>
      <c r="AN110" s="182">
        <f>AG110+AV110</f>
        <v>0</v>
      </c>
      <c r="AO110" s="182"/>
      <c r="AP110" s="182"/>
      <c r="AQ110" s="36"/>
      <c r="AS110" s="106">
        <v>0</v>
      </c>
      <c r="AT110" s="107" t="s">
        <v>142</v>
      </c>
      <c r="AU110" s="107" t="s">
        <v>42</v>
      </c>
      <c r="AV110" s="108">
        <f>ROUND(IF(AU110="nulová",0,IF(OR(AU110="základná",AU110="zákl. prenesená"),AG110*L31,AG110*L32)),2)</f>
        <v>0</v>
      </c>
      <c r="BV110" s="18" t="s">
        <v>145</v>
      </c>
      <c r="BY110" s="105">
        <f>IF(AU110="základná",AV110,0)</f>
        <v>0</v>
      </c>
      <c r="BZ110" s="105">
        <f>IF(AU110="znížená",AV110,0)</f>
        <v>0</v>
      </c>
      <c r="CA110" s="105">
        <f>IF(AU110="zákl. prenesená",AV110,0)</f>
        <v>0</v>
      </c>
      <c r="CB110" s="105">
        <f>IF(AU110="zníž. prenesená",AV110,0)</f>
        <v>0</v>
      </c>
      <c r="CC110" s="105">
        <f>IF(AU110="nulová",AV110,0)</f>
        <v>0</v>
      </c>
      <c r="CD110" s="105">
        <f>IF(AU110="základná",AG110,0)</f>
        <v>0</v>
      </c>
      <c r="CE110" s="105">
        <f>IF(AU110="znížená",AG110,0)</f>
        <v>0</v>
      </c>
      <c r="CF110" s="105">
        <f>IF(AU110="zákl. prenesená",AG110,0)</f>
        <v>0</v>
      </c>
      <c r="CG110" s="105">
        <f>IF(AU110="zníž. prenesená",AG110,0)</f>
        <v>0</v>
      </c>
      <c r="CH110" s="105">
        <f>IF(AU110="nulová",AG110,0)</f>
        <v>0</v>
      </c>
      <c r="CI110" s="18">
        <f>IF(AU110="základná",1,IF(AU110="znížená",2,IF(AU110="zákl. prenesená",4,IF(AU110="zníž. prenesená",5,3))))</f>
        <v>1</v>
      </c>
      <c r="CJ110" s="18">
        <f>IF(AT110="stavebná časť",1,IF(88110="investičná časť",2,3))</f>
        <v>1</v>
      </c>
      <c r="CK110" s="18" t="str">
        <f>IF(D110="Vyplň vlastné","","x")</f>
        <v/>
      </c>
    </row>
    <row r="111" spans="1:89" s="1" customFormat="1" ht="19.95" customHeight="1">
      <c r="B111" s="34"/>
      <c r="C111" s="35"/>
      <c r="D111" s="179" t="s">
        <v>144</v>
      </c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35"/>
      <c r="AD111" s="35"/>
      <c r="AE111" s="35"/>
      <c r="AF111" s="35"/>
      <c r="AG111" s="181">
        <f>AG87*AS111</f>
        <v>0</v>
      </c>
      <c r="AH111" s="182"/>
      <c r="AI111" s="182"/>
      <c r="AJ111" s="182"/>
      <c r="AK111" s="182"/>
      <c r="AL111" s="182"/>
      <c r="AM111" s="182"/>
      <c r="AN111" s="182">
        <f>AG111+AV111</f>
        <v>0</v>
      </c>
      <c r="AO111" s="182"/>
      <c r="AP111" s="182"/>
      <c r="AQ111" s="36"/>
      <c r="AS111" s="109">
        <v>0</v>
      </c>
      <c r="AT111" s="110" t="s">
        <v>142</v>
      </c>
      <c r="AU111" s="110" t="s">
        <v>42</v>
      </c>
      <c r="AV111" s="111">
        <f>ROUND(IF(AU111="nulová",0,IF(OR(AU111="základná",AU111="zákl. prenesená"),AG111*L31,AG111*L32)),2)</f>
        <v>0</v>
      </c>
      <c r="BV111" s="18" t="s">
        <v>145</v>
      </c>
      <c r="BY111" s="105">
        <f>IF(AU111="základná",AV111,0)</f>
        <v>0</v>
      </c>
      <c r="BZ111" s="105">
        <f>IF(AU111="znížená",AV111,0)</f>
        <v>0</v>
      </c>
      <c r="CA111" s="105">
        <f>IF(AU111="zákl. prenesená",AV111,0)</f>
        <v>0</v>
      </c>
      <c r="CB111" s="105">
        <f>IF(AU111="zníž. prenesená",AV111,0)</f>
        <v>0</v>
      </c>
      <c r="CC111" s="105">
        <f>IF(AU111="nulová",AV111,0)</f>
        <v>0</v>
      </c>
      <c r="CD111" s="105">
        <f>IF(AU111="základná",AG111,0)</f>
        <v>0</v>
      </c>
      <c r="CE111" s="105">
        <f>IF(AU111="znížená",AG111,0)</f>
        <v>0</v>
      </c>
      <c r="CF111" s="105">
        <f>IF(AU111="zákl. prenesená",AG111,0)</f>
        <v>0</v>
      </c>
      <c r="CG111" s="105">
        <f>IF(AU111="zníž. prenesená",AG111,0)</f>
        <v>0</v>
      </c>
      <c r="CH111" s="105">
        <f>IF(AU111="nulová",AG111,0)</f>
        <v>0</v>
      </c>
      <c r="CI111" s="18">
        <f>IF(AU111="základná",1,IF(AU111="znížená",2,IF(AU111="zákl. prenesená",4,IF(AU111="zníž. prenesená",5,3))))</f>
        <v>1</v>
      </c>
      <c r="CJ111" s="18">
        <f>IF(AT111="stavebná časť",1,IF(88111="investičná časť",2,3))</f>
        <v>1</v>
      </c>
      <c r="CK111" s="18" t="str">
        <f>IF(D111="Vyplň vlastné","","x")</f>
        <v/>
      </c>
    </row>
    <row r="112" spans="1:89" s="1" customFormat="1" ht="10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6"/>
    </row>
    <row r="113" spans="2:43" s="1" customFormat="1" ht="30" customHeight="1">
      <c r="B113" s="34"/>
      <c r="C113" s="112" t="s">
        <v>146</v>
      </c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78">
        <f>ROUND(AG87+AG107,2)</f>
        <v>0</v>
      </c>
      <c r="AH113" s="178"/>
      <c r="AI113" s="178"/>
      <c r="AJ113" s="178"/>
      <c r="AK113" s="178"/>
      <c r="AL113" s="178"/>
      <c r="AM113" s="178"/>
      <c r="AN113" s="178">
        <f>AN87+AN107</f>
        <v>0</v>
      </c>
      <c r="AO113" s="178"/>
      <c r="AP113" s="178"/>
      <c r="AQ113" s="36"/>
    </row>
    <row r="114" spans="2:43" s="1" customFormat="1" ht="6.9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60"/>
    </row>
  </sheetData>
  <mergeCells count="126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N108:AP108"/>
    <mergeCell ref="AN105:AP105"/>
    <mergeCell ref="AN109:AP109"/>
    <mergeCell ref="AN110:AP110"/>
    <mergeCell ref="AS82:AT84"/>
    <mergeCell ref="J105:AF105"/>
    <mergeCell ref="D109:AB109"/>
    <mergeCell ref="D110:AB110"/>
    <mergeCell ref="AG87:AM87"/>
    <mergeCell ref="AN87:AP87"/>
    <mergeCell ref="C85:G85"/>
    <mergeCell ref="I85:AF85"/>
    <mergeCell ref="AG85:AM85"/>
    <mergeCell ref="J88:AF88"/>
    <mergeCell ref="J89:AF89"/>
    <mergeCell ref="J90:AF90"/>
    <mergeCell ref="J91:AF91"/>
    <mergeCell ref="J92:AF92"/>
    <mergeCell ref="J93:AF93"/>
    <mergeCell ref="AN111:AP111"/>
    <mergeCell ref="AN107:AP107"/>
    <mergeCell ref="AN113:AP113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104:H104"/>
    <mergeCell ref="D103:H103"/>
    <mergeCell ref="D105:H105"/>
    <mergeCell ref="AM82:AP82"/>
    <mergeCell ref="AM83:AP83"/>
    <mergeCell ref="AN85:AP85"/>
    <mergeCell ref="J101:AF101"/>
    <mergeCell ref="J100:AF100"/>
    <mergeCell ref="J102:AF102"/>
    <mergeCell ref="J103:AF103"/>
    <mergeCell ref="J104:AF104"/>
    <mergeCell ref="D111:AB111"/>
    <mergeCell ref="AG100:AM100"/>
    <mergeCell ref="AG99:AM99"/>
    <mergeCell ref="AG101:AM101"/>
    <mergeCell ref="AG102:AM102"/>
    <mergeCell ref="AG103:AM103"/>
    <mergeCell ref="AG104:AM104"/>
    <mergeCell ref="AG105:AM105"/>
    <mergeCell ref="AG108:AM108"/>
    <mergeCell ref="AG109:AM109"/>
    <mergeCell ref="AG110:AM110"/>
    <mergeCell ref="AG111:AM111"/>
    <mergeCell ref="AG107:AM107"/>
    <mergeCell ref="D100:H100"/>
    <mergeCell ref="D101:H101"/>
    <mergeCell ref="D102:H102"/>
    <mergeCell ref="D97:H97"/>
    <mergeCell ref="D98:H98"/>
    <mergeCell ref="D99:H99"/>
    <mergeCell ref="AG113:AM113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G96:AM96"/>
    <mergeCell ref="AG97:AM97"/>
    <mergeCell ref="AG98:AM98"/>
    <mergeCell ref="AN90:AP90"/>
    <mergeCell ref="AN95:AP95"/>
    <mergeCell ref="AN93:AP93"/>
    <mergeCell ref="AN91:AP91"/>
    <mergeCell ref="AN92:AP92"/>
    <mergeCell ref="AN94:AP94"/>
    <mergeCell ref="AN96:AP96"/>
    <mergeCell ref="D88:H88"/>
    <mergeCell ref="D94:H94"/>
    <mergeCell ref="D89:H89"/>
    <mergeCell ref="D90:H90"/>
    <mergeCell ref="D91:H91"/>
    <mergeCell ref="D92:H92"/>
    <mergeCell ref="D93:H93"/>
    <mergeCell ref="D95:H95"/>
    <mergeCell ref="D96:H96"/>
    <mergeCell ref="AN100:AP100"/>
    <mergeCell ref="AN101:AP101"/>
    <mergeCell ref="AN102:AP102"/>
    <mergeCell ref="AN103:AP103"/>
    <mergeCell ref="AN104:AP104"/>
    <mergeCell ref="J94:AF94"/>
    <mergeCell ref="J95:AF95"/>
    <mergeCell ref="J96:AF96"/>
    <mergeCell ref="J97:AF97"/>
    <mergeCell ref="J98:AF98"/>
    <mergeCell ref="J99:AF99"/>
    <mergeCell ref="AN97:AP97"/>
    <mergeCell ref="AN98:AP98"/>
    <mergeCell ref="AN99:AP99"/>
  </mergeCells>
  <dataValidations count="2">
    <dataValidation type="list" allowBlank="1" showInputMessage="1" showErrorMessage="1" error="Povolené sú hodnoty základná, znížená, nulová." sqref="AU108:AU11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8:AT112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E1 - E1.1 14-07 Budova TÚ'!C2" display="/" xr:uid="{00000000-0004-0000-0000-000002000000}"/>
    <hyperlink ref="A89" location="'E1-strecha - E1.1 14-07 B...'!C2" display="/" xr:uid="{00000000-0004-0000-0000-000003000000}"/>
    <hyperlink ref="A90" location="'E4.1-bleskozvod - E4.1 14...'!C2" display="/" xr:uid="{00000000-0004-0000-0000-000004000000}"/>
    <hyperlink ref="A91" location="'E2 - E2.1 23-11 Budova ZHÚ'!C2" display="/" xr:uid="{00000000-0004-0000-0000-000005000000}"/>
    <hyperlink ref="A92" location="'E2-strecha - E2.1 23-11 B...'!C2" display="/" xr:uid="{00000000-0004-0000-0000-000006000000}"/>
    <hyperlink ref="A93" location="'E4.2-bleskozvod - E4.2 23...'!C2" display="/" xr:uid="{00000000-0004-0000-0000-000007000000}"/>
    <hyperlink ref="A94" location="'E3 - E3.1 32-32 Administr...'!C2" display="/" xr:uid="{00000000-0004-0000-0000-000008000000}"/>
    <hyperlink ref="A95" location="'E3-strecha - E3.1 32-32 A...'!C2" display="/" xr:uid="{00000000-0004-0000-0000-000009000000}"/>
    <hyperlink ref="A96" location="'E4.3-bleskozvod - E4.3 32...'!C2" display="/" xr:uid="{00000000-0004-0000-0000-00000A000000}"/>
    <hyperlink ref="A97" location="'E4 - E4.1 36-06 Administr...'!C2" display="/" xr:uid="{00000000-0004-0000-0000-00000B000000}"/>
    <hyperlink ref="A98" location="'E4-strecha - E4.1 36-06 A...'!C2" display="/" xr:uid="{00000000-0004-0000-0000-00000C000000}"/>
    <hyperlink ref="A99" location="'E4.4-bleskozvod - E4.4 36...'!C2" display="/" xr:uid="{00000000-0004-0000-0000-00000D000000}"/>
    <hyperlink ref="A100" location="'E5 - E5.1 44-04 Administr...'!C2" display="/" xr:uid="{00000000-0004-0000-0000-00000E000000}"/>
    <hyperlink ref="A101" location="'E5-strecha - E5.1 44-04 A...'!C2" display="/" xr:uid="{00000000-0004-0000-0000-00000F000000}"/>
    <hyperlink ref="A102" location="'E4.5-bleskozvod - E4.5 44...'!C2" display="/" xr:uid="{00000000-0004-0000-0000-000010000000}"/>
    <hyperlink ref="A103" location="'E6 - E6.1 52-07 Administr...'!C2" display="/" xr:uid="{00000000-0004-0000-0000-000011000000}"/>
    <hyperlink ref="A104" location="'E6-strecha - E6.1 52-07 A...'!C2" display="/" xr:uid="{00000000-0004-0000-0000-000012000000}"/>
    <hyperlink ref="A105" location="'E4.6-bleskozvod - E4.6 52...'!C2" display="/" xr:uid="{00000000-0004-0000-0000-00001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05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86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154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N104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(SUM(BE104:BE111)+SUM(BE129:BE203))</f>
        <v>0</v>
      </c>
      <c r="I32" s="249"/>
      <c r="J32" s="249"/>
      <c r="K32" s="35"/>
      <c r="L32" s="35"/>
      <c r="M32" s="255">
        <f>ROUND((SUM(BE104:BE111)+SUM(BE129:BE203)),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(SUM(BF104:BF111)+SUM(BF129:BF203))</f>
        <v>0</v>
      </c>
      <c r="I33" s="249"/>
      <c r="J33" s="249"/>
      <c r="K33" s="35"/>
      <c r="L33" s="35"/>
      <c r="M33" s="255">
        <f>ROUND((SUM(BF104:BF111)+SUM(BF129:BF203)),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(SUM(BG104:BG111)+SUM(BG129:BG203))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(SUM(BH104:BH111)+SUM(BH129:BH203))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(SUM(BI104:BI111)+SUM(BI129:BI203))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E1 - E1.1 14-07 Budova TÚ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N129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N130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N131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N145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N162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N164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166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N165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167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N169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168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N171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169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N175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170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N183</f>
        <v>0</v>
      </c>
      <c r="O98" s="243"/>
      <c r="P98" s="243"/>
      <c r="Q98" s="243"/>
      <c r="R98" s="128"/>
    </row>
    <row r="99" spans="2:65" s="7" customFormat="1" ht="19.95" customHeight="1">
      <c r="B99" s="126"/>
      <c r="C99" s="127"/>
      <c r="D99" s="101" t="s">
        <v>171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82">
        <f>N190</f>
        <v>0</v>
      </c>
      <c r="O99" s="243"/>
      <c r="P99" s="243"/>
      <c r="Q99" s="243"/>
      <c r="R99" s="128"/>
    </row>
    <row r="100" spans="2:65" s="6" customFormat="1" ht="24.9" customHeight="1">
      <c r="B100" s="122"/>
      <c r="C100" s="123"/>
      <c r="D100" s="124" t="s">
        <v>172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241">
        <f>N195</f>
        <v>0</v>
      </c>
      <c r="O100" s="242"/>
      <c r="P100" s="242"/>
      <c r="Q100" s="242"/>
      <c r="R100" s="125"/>
    </row>
    <row r="101" spans="2:65" s="6" customFormat="1" ht="24.9" customHeight="1">
      <c r="B101" s="122"/>
      <c r="C101" s="123"/>
      <c r="D101" s="124" t="s">
        <v>173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41">
        <f>N201</f>
        <v>0</v>
      </c>
      <c r="O101" s="242"/>
      <c r="P101" s="242"/>
      <c r="Q101" s="242"/>
      <c r="R101" s="125"/>
    </row>
    <row r="102" spans="2:65" s="7" customFormat="1" ht="19.95" customHeight="1">
      <c r="B102" s="126"/>
      <c r="C102" s="127"/>
      <c r="D102" s="101" t="s">
        <v>174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182">
        <f>N202</f>
        <v>0</v>
      </c>
      <c r="O102" s="243"/>
      <c r="P102" s="243"/>
      <c r="Q102" s="243"/>
      <c r="R102" s="128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21" t="s">
        <v>175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40">
        <f>ROUND(N105+N106+N107+N108+N109+N110,2)</f>
        <v>0</v>
      </c>
      <c r="O104" s="245"/>
      <c r="P104" s="245"/>
      <c r="Q104" s="245"/>
      <c r="R104" s="36"/>
      <c r="T104" s="129"/>
      <c r="U104" s="130" t="s">
        <v>41</v>
      </c>
    </row>
    <row r="105" spans="2:65" s="1" customFormat="1" ht="18" customHeight="1">
      <c r="B105" s="131"/>
      <c r="C105" s="132"/>
      <c r="D105" s="179" t="s">
        <v>176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ref="BE105:BE110" si="0">IF(U105="základná",N105,0)</f>
        <v>0</v>
      </c>
      <c r="BF105" s="139">
        <f t="shared" ref="BF105:BF110" si="1">IF(U105="znížená",N105,0)</f>
        <v>0</v>
      </c>
      <c r="BG105" s="139">
        <f t="shared" ref="BG105:BG110" si="2">IF(U105="zákl. prenesená",N105,0)</f>
        <v>0</v>
      </c>
      <c r="BH105" s="139">
        <f t="shared" ref="BH105:BH110" si="3">IF(U105="zníž. prenesená",N105,0)</f>
        <v>0</v>
      </c>
      <c r="BI105" s="139">
        <f t="shared" ref="BI105:BI110" si="4">IF(U105="nulová",N105,0)</f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179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180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181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79" t="s">
        <v>182</v>
      </c>
      <c r="E109" s="244"/>
      <c r="F109" s="244"/>
      <c r="G109" s="244"/>
      <c r="H109" s="244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36"/>
      <c r="U109" s="137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177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 ht="18" customHeight="1">
      <c r="B110" s="131"/>
      <c r="C110" s="132"/>
      <c r="D110" s="133" t="s">
        <v>183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81">
        <f>ROUND(N88*T110,2)</f>
        <v>0</v>
      </c>
      <c r="O110" s="246"/>
      <c r="P110" s="246"/>
      <c r="Q110" s="246"/>
      <c r="R110" s="134"/>
      <c r="S110" s="135"/>
      <c r="T110" s="140"/>
      <c r="U110" s="141" t="s">
        <v>44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184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178</v>
      </c>
      <c r="BK110" s="135"/>
      <c r="BL110" s="135"/>
      <c r="BM110" s="135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29.25" customHeight="1">
      <c r="B112" s="34"/>
      <c r="C112" s="112" t="s">
        <v>146</v>
      </c>
      <c r="D112" s="113"/>
      <c r="E112" s="113"/>
      <c r="F112" s="113"/>
      <c r="G112" s="113"/>
      <c r="H112" s="113"/>
      <c r="I112" s="113"/>
      <c r="J112" s="113"/>
      <c r="K112" s="113"/>
      <c r="L112" s="178">
        <f>ROUND(SUM(N88+N104),2)</f>
        <v>0</v>
      </c>
      <c r="M112" s="178"/>
      <c r="N112" s="178"/>
      <c r="O112" s="178"/>
      <c r="P112" s="178"/>
      <c r="Q112" s="178"/>
      <c r="R112" s="36"/>
    </row>
    <row r="113" spans="2:27" s="1" customFormat="1" ht="6.9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7" spans="2:27" s="1" customFormat="1" ht="6.9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27" s="1" customFormat="1" ht="36.9" customHeight="1">
      <c r="B118" s="34"/>
      <c r="C118" s="193" t="s">
        <v>185</v>
      </c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36"/>
    </row>
    <row r="119" spans="2:27" s="1" customFormat="1" ht="6.9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7" s="1" customFormat="1" ht="30" customHeight="1">
      <c r="B120" s="34"/>
      <c r="C120" s="29" t="s">
        <v>17</v>
      </c>
      <c r="D120" s="35"/>
      <c r="E120" s="35"/>
      <c r="F120" s="250" t="str">
        <f>F6</f>
        <v>IA 0138/0 ENERGETICKÉ ÚSPORY BUDOV</v>
      </c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35"/>
      <c r="R120" s="36"/>
    </row>
    <row r="121" spans="2:27" s="1" customFormat="1" ht="36.9" customHeight="1">
      <c r="B121" s="34"/>
      <c r="C121" s="68" t="s">
        <v>153</v>
      </c>
      <c r="D121" s="35"/>
      <c r="E121" s="35"/>
      <c r="F121" s="195" t="str">
        <f>F7</f>
        <v>E1 - E1.1 14-07 Budova TÚ</v>
      </c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35"/>
      <c r="R121" s="36"/>
    </row>
    <row r="122" spans="2:27" s="1" customFormat="1" ht="6.9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27" s="1" customFormat="1" ht="18" customHeight="1">
      <c r="B123" s="34"/>
      <c r="C123" s="29" t="s">
        <v>21</v>
      </c>
      <c r="D123" s="35"/>
      <c r="E123" s="35"/>
      <c r="F123" s="27" t="str">
        <f>F9</f>
        <v>DUSLO a.s. ŠAĽA</v>
      </c>
      <c r="G123" s="35"/>
      <c r="H123" s="35"/>
      <c r="I123" s="35"/>
      <c r="J123" s="35"/>
      <c r="K123" s="29" t="s">
        <v>23</v>
      </c>
      <c r="L123" s="35"/>
      <c r="M123" s="254" t="str">
        <f>IF(O9="","",O9)</f>
        <v>20. 12. 2018</v>
      </c>
      <c r="N123" s="254"/>
      <c r="O123" s="254"/>
      <c r="P123" s="254"/>
      <c r="Q123" s="35"/>
      <c r="R123" s="36"/>
    </row>
    <row r="124" spans="2:27" s="1" customFormat="1" ht="6.9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27" s="1" customFormat="1" ht="13.2">
      <c r="B125" s="34"/>
      <c r="C125" s="29" t="s">
        <v>25</v>
      </c>
      <c r="D125" s="35"/>
      <c r="E125" s="35"/>
      <c r="F125" s="27" t="str">
        <f>E12</f>
        <v xml:space="preserve"> </v>
      </c>
      <c r="G125" s="35"/>
      <c r="H125" s="35"/>
      <c r="I125" s="35"/>
      <c r="J125" s="35"/>
      <c r="K125" s="29" t="s">
        <v>31</v>
      </c>
      <c r="L125" s="35"/>
      <c r="M125" s="205" t="str">
        <f>E18</f>
        <v>Ing.Tomáš Lenčéš, Expro,s.r.o. Šaľa</v>
      </c>
      <c r="N125" s="205"/>
      <c r="O125" s="205"/>
      <c r="P125" s="205"/>
      <c r="Q125" s="205"/>
      <c r="R125" s="36"/>
    </row>
    <row r="126" spans="2:27" s="1" customFormat="1" ht="14.4" customHeight="1">
      <c r="B126" s="34"/>
      <c r="C126" s="29" t="s">
        <v>29</v>
      </c>
      <c r="D126" s="35"/>
      <c r="E126" s="35"/>
      <c r="F126" s="27" t="str">
        <f>IF(E15="","",E15)</f>
        <v>Vyplň údaj</v>
      </c>
      <c r="G126" s="35"/>
      <c r="H126" s="35"/>
      <c r="I126" s="35"/>
      <c r="J126" s="35"/>
      <c r="K126" s="29" t="s">
        <v>35</v>
      </c>
      <c r="L126" s="35"/>
      <c r="M126" s="205" t="str">
        <f>E21</f>
        <v>Ing.Silvia Gujberová</v>
      </c>
      <c r="N126" s="205"/>
      <c r="O126" s="205"/>
      <c r="P126" s="205"/>
      <c r="Q126" s="205"/>
      <c r="R126" s="36"/>
    </row>
    <row r="127" spans="2:27" s="1" customFormat="1" ht="10.3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7" s="8" customFormat="1" ht="29.25" customHeight="1">
      <c r="B128" s="142"/>
      <c r="C128" s="143" t="s">
        <v>186</v>
      </c>
      <c r="D128" s="144" t="s">
        <v>187</v>
      </c>
      <c r="E128" s="144" t="s">
        <v>59</v>
      </c>
      <c r="F128" s="232" t="s">
        <v>188</v>
      </c>
      <c r="G128" s="232"/>
      <c r="H128" s="232"/>
      <c r="I128" s="232"/>
      <c r="J128" s="144" t="s">
        <v>189</v>
      </c>
      <c r="K128" s="144" t="s">
        <v>190</v>
      </c>
      <c r="L128" s="232" t="s">
        <v>191</v>
      </c>
      <c r="M128" s="232"/>
      <c r="N128" s="232" t="s">
        <v>158</v>
      </c>
      <c r="O128" s="232"/>
      <c r="P128" s="232"/>
      <c r="Q128" s="233"/>
      <c r="R128" s="145"/>
      <c r="T128" s="75" t="s">
        <v>192</v>
      </c>
      <c r="U128" s="76" t="s">
        <v>41</v>
      </c>
      <c r="V128" s="76" t="s">
        <v>193</v>
      </c>
      <c r="W128" s="76" t="s">
        <v>194</v>
      </c>
      <c r="X128" s="76" t="s">
        <v>195</v>
      </c>
      <c r="Y128" s="76" t="s">
        <v>196</v>
      </c>
      <c r="Z128" s="76" t="s">
        <v>197</v>
      </c>
      <c r="AA128" s="77" t="s">
        <v>198</v>
      </c>
    </row>
    <row r="129" spans="2:65" s="1" customFormat="1" ht="29.25" customHeight="1">
      <c r="B129" s="34"/>
      <c r="C129" s="79" t="s">
        <v>155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234">
        <f>BK129</f>
        <v>0</v>
      </c>
      <c r="O129" s="235"/>
      <c r="P129" s="235"/>
      <c r="Q129" s="235"/>
      <c r="R129" s="36"/>
      <c r="T129" s="78"/>
      <c r="U129" s="50"/>
      <c r="V129" s="50"/>
      <c r="W129" s="146">
        <f>W130+W164+W195+W201+W204</f>
        <v>0</v>
      </c>
      <c r="X129" s="50"/>
      <c r="Y129" s="146">
        <f>Y130+Y164+Y195+Y201+Y204</f>
        <v>282.84982717590003</v>
      </c>
      <c r="Z129" s="50"/>
      <c r="AA129" s="147">
        <f>AA130+AA164+AA195+AA201+AA204</f>
        <v>0.78585400000000005</v>
      </c>
      <c r="AT129" s="18" t="s">
        <v>76</v>
      </c>
      <c r="AU129" s="18" t="s">
        <v>160</v>
      </c>
      <c r="BK129" s="148">
        <f>BK130+BK164+BK195+BK201+BK204</f>
        <v>0</v>
      </c>
    </row>
    <row r="130" spans="2:65" s="9" customFormat="1" ht="37.35" customHeight="1">
      <c r="B130" s="149"/>
      <c r="C130" s="150"/>
      <c r="D130" s="151" t="s">
        <v>161</v>
      </c>
      <c r="E130" s="151"/>
      <c r="F130" s="151"/>
      <c r="G130" s="151"/>
      <c r="H130" s="151"/>
      <c r="I130" s="151"/>
      <c r="J130" s="151"/>
      <c r="K130" s="151"/>
      <c r="L130" s="151"/>
      <c r="M130" s="151"/>
      <c r="N130" s="236">
        <f>BK130</f>
        <v>0</v>
      </c>
      <c r="O130" s="237"/>
      <c r="P130" s="237"/>
      <c r="Q130" s="237"/>
      <c r="R130" s="152"/>
      <c r="T130" s="153"/>
      <c r="U130" s="150"/>
      <c r="V130" s="150"/>
      <c r="W130" s="154">
        <f>W131+W145+W162</f>
        <v>0</v>
      </c>
      <c r="X130" s="150"/>
      <c r="Y130" s="154">
        <f>Y131+Y145+Y162</f>
        <v>282.18459359590003</v>
      </c>
      <c r="Z130" s="150"/>
      <c r="AA130" s="155">
        <f>AA131+AA145+AA162</f>
        <v>0.33299999999999996</v>
      </c>
      <c r="AR130" s="156" t="s">
        <v>85</v>
      </c>
      <c r="AT130" s="157" t="s">
        <v>76</v>
      </c>
      <c r="AU130" s="157" t="s">
        <v>77</v>
      </c>
      <c r="AY130" s="156" t="s">
        <v>199</v>
      </c>
      <c r="BK130" s="158">
        <f>BK131+BK145+BK162</f>
        <v>0</v>
      </c>
    </row>
    <row r="131" spans="2:65" s="9" customFormat="1" ht="19.95" customHeight="1">
      <c r="B131" s="149"/>
      <c r="C131" s="150"/>
      <c r="D131" s="159" t="s">
        <v>162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26">
        <f>BK131</f>
        <v>0</v>
      </c>
      <c r="O131" s="227"/>
      <c r="P131" s="227"/>
      <c r="Q131" s="227"/>
      <c r="R131" s="152"/>
      <c r="T131" s="153"/>
      <c r="U131" s="150"/>
      <c r="V131" s="150"/>
      <c r="W131" s="154">
        <f>SUM(W132:W144)</f>
        <v>0</v>
      </c>
      <c r="X131" s="150"/>
      <c r="Y131" s="154">
        <f>SUM(Y132:Y144)</f>
        <v>102.21999602640001</v>
      </c>
      <c r="Z131" s="150"/>
      <c r="AA131" s="155">
        <f>SUM(AA132:AA144)</f>
        <v>0</v>
      </c>
      <c r="AR131" s="156" t="s">
        <v>85</v>
      </c>
      <c r="AT131" s="157" t="s">
        <v>76</v>
      </c>
      <c r="AU131" s="157" t="s">
        <v>85</v>
      </c>
      <c r="AY131" s="156" t="s">
        <v>199</v>
      </c>
      <c r="BK131" s="158">
        <f>SUM(BK132:BK144)</f>
        <v>0</v>
      </c>
    </row>
    <row r="132" spans="2:65" s="1" customFormat="1" ht="25.5" customHeight="1">
      <c r="B132" s="131"/>
      <c r="C132" s="160" t="s">
        <v>85</v>
      </c>
      <c r="D132" s="160" t="s">
        <v>200</v>
      </c>
      <c r="E132" s="161" t="s">
        <v>201</v>
      </c>
      <c r="F132" s="228" t="s">
        <v>202</v>
      </c>
      <c r="G132" s="228"/>
      <c r="H132" s="228"/>
      <c r="I132" s="228"/>
      <c r="J132" s="162" t="s">
        <v>203</v>
      </c>
      <c r="K132" s="163">
        <v>702.75</v>
      </c>
      <c r="L132" s="230">
        <v>0</v>
      </c>
      <c r="M132" s="230"/>
      <c r="N132" s="220">
        <f t="shared" ref="N132:N144" si="5"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ref="W132:W144" si="6">V132*K132</f>
        <v>0</v>
      </c>
      <c r="X132" s="166">
        <v>1.0136000000000001E-4</v>
      </c>
      <c r="Y132" s="166">
        <f t="shared" ref="Y132:Y144" si="7">X132*K132</f>
        <v>7.1230740000000001E-2</v>
      </c>
      <c r="Z132" s="166">
        <v>0</v>
      </c>
      <c r="AA132" s="167">
        <f t="shared" ref="AA132:AA144" si="8"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ref="BE132:BE144" si="9">IF(U132="základná",N132,0)</f>
        <v>0</v>
      </c>
      <c r="BF132" s="105">
        <f t="shared" ref="BF132:BF144" si="10">IF(U132="znížená",N132,0)</f>
        <v>0</v>
      </c>
      <c r="BG132" s="105">
        <f t="shared" ref="BG132:BG144" si="11">IF(U132="zákl. prenesená",N132,0)</f>
        <v>0</v>
      </c>
      <c r="BH132" s="105">
        <f t="shared" ref="BH132:BH144" si="12">IF(U132="zníž. prenesená",N132,0)</f>
        <v>0</v>
      </c>
      <c r="BI132" s="105">
        <f t="shared" ref="BI132:BI144" si="13">IF(U132="nulová",N132,0)</f>
        <v>0</v>
      </c>
      <c r="BJ132" s="18" t="s">
        <v>178</v>
      </c>
      <c r="BK132" s="168">
        <f t="shared" ref="BK132:BK144" si="14">ROUND(L132*K132,3)</f>
        <v>0</v>
      </c>
      <c r="BL132" s="18" t="s">
        <v>204</v>
      </c>
      <c r="BM132" s="18" t="s">
        <v>205</v>
      </c>
    </row>
    <row r="133" spans="2:65" s="1" customFormat="1" ht="25.5" customHeight="1">
      <c r="B133" s="131"/>
      <c r="C133" s="160" t="s">
        <v>178</v>
      </c>
      <c r="D133" s="160" t="s">
        <v>200</v>
      </c>
      <c r="E133" s="161" t="s">
        <v>206</v>
      </c>
      <c r="F133" s="228" t="s">
        <v>207</v>
      </c>
      <c r="G133" s="228"/>
      <c r="H133" s="228"/>
      <c r="I133" s="228"/>
      <c r="J133" s="162" t="s">
        <v>203</v>
      </c>
      <c r="K133" s="163">
        <v>742.03899999999999</v>
      </c>
      <c r="L133" s="230">
        <v>0</v>
      </c>
      <c r="M133" s="230"/>
      <c r="N133" s="220">
        <f t="shared" si="5"/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si="6"/>
        <v>0</v>
      </c>
      <c r="X133" s="166">
        <v>1.46176E-2</v>
      </c>
      <c r="Y133" s="166">
        <f t="shared" si="7"/>
        <v>10.8468292864</v>
      </c>
      <c r="Z133" s="166">
        <v>0</v>
      </c>
      <c r="AA133" s="167">
        <f t="shared" si="8"/>
        <v>0</v>
      </c>
      <c r="AR133" s="18" t="s">
        <v>204</v>
      </c>
      <c r="AT133" s="18" t="s">
        <v>200</v>
      </c>
      <c r="AU133" s="18" t="s">
        <v>178</v>
      </c>
      <c r="AY133" s="18" t="s">
        <v>199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178</v>
      </c>
      <c r="BK133" s="168">
        <f t="shared" si="14"/>
        <v>0</v>
      </c>
      <c r="BL133" s="18" t="s">
        <v>204</v>
      </c>
      <c r="BM133" s="18" t="s">
        <v>208</v>
      </c>
    </row>
    <row r="134" spans="2:65" s="1" customFormat="1" ht="25.5" customHeight="1">
      <c r="B134" s="131"/>
      <c r="C134" s="160" t="s">
        <v>209</v>
      </c>
      <c r="D134" s="160" t="s">
        <v>200</v>
      </c>
      <c r="E134" s="161" t="s">
        <v>210</v>
      </c>
      <c r="F134" s="228" t="s">
        <v>211</v>
      </c>
      <c r="G134" s="228"/>
      <c r="H134" s="228"/>
      <c r="I134" s="228"/>
      <c r="J134" s="162" t="s">
        <v>203</v>
      </c>
      <c r="K134" s="163">
        <v>3727.4659999999999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1.05E-4</v>
      </c>
      <c r="Y134" s="166">
        <f t="shared" si="7"/>
        <v>0.39138392999999999</v>
      </c>
      <c r="Z134" s="166">
        <v>0</v>
      </c>
      <c r="AA134" s="167">
        <f t="shared" si="8"/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204</v>
      </c>
      <c r="BM134" s="18" t="s">
        <v>212</v>
      </c>
    </row>
    <row r="135" spans="2:65" s="1" customFormat="1" ht="25.5" customHeight="1">
      <c r="B135" s="131"/>
      <c r="C135" s="160" t="s">
        <v>204</v>
      </c>
      <c r="D135" s="160" t="s">
        <v>200</v>
      </c>
      <c r="E135" s="161" t="s">
        <v>213</v>
      </c>
      <c r="F135" s="228" t="s">
        <v>214</v>
      </c>
      <c r="G135" s="228"/>
      <c r="H135" s="228"/>
      <c r="I135" s="228"/>
      <c r="J135" s="162" t="s">
        <v>203</v>
      </c>
      <c r="K135" s="163">
        <v>3727.4659999999999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3.7799999999999999E-3</v>
      </c>
      <c r="Y135" s="166">
        <f t="shared" si="7"/>
        <v>14.089821479999999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215</v>
      </c>
    </row>
    <row r="136" spans="2:65" s="1" customFormat="1" ht="25.5" customHeight="1">
      <c r="B136" s="131"/>
      <c r="C136" s="160" t="s">
        <v>216</v>
      </c>
      <c r="D136" s="160" t="s">
        <v>200</v>
      </c>
      <c r="E136" s="161" t="s">
        <v>217</v>
      </c>
      <c r="F136" s="228" t="s">
        <v>218</v>
      </c>
      <c r="G136" s="228"/>
      <c r="H136" s="228"/>
      <c r="I136" s="228"/>
      <c r="J136" s="162" t="s">
        <v>203</v>
      </c>
      <c r="K136" s="163">
        <v>10.92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1.5469999999999999E-2</v>
      </c>
      <c r="Y136" s="166">
        <f t="shared" si="7"/>
        <v>0.16893239999999998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219</v>
      </c>
    </row>
    <row r="137" spans="2:65" s="1" customFormat="1" ht="25.5" customHeight="1">
      <c r="B137" s="131"/>
      <c r="C137" s="160" t="s">
        <v>220</v>
      </c>
      <c r="D137" s="160" t="s">
        <v>200</v>
      </c>
      <c r="E137" s="161" t="s">
        <v>221</v>
      </c>
      <c r="F137" s="228" t="s">
        <v>222</v>
      </c>
      <c r="G137" s="228"/>
      <c r="H137" s="228"/>
      <c r="I137" s="228"/>
      <c r="J137" s="162" t="s">
        <v>203</v>
      </c>
      <c r="K137" s="163">
        <v>298.096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1.2945E-2</v>
      </c>
      <c r="Y137" s="166">
        <f t="shared" si="7"/>
        <v>3.8588527200000002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223</v>
      </c>
    </row>
    <row r="138" spans="2:65" s="1" customFormat="1" ht="25.5" customHeight="1">
      <c r="B138" s="131"/>
      <c r="C138" s="160" t="s">
        <v>224</v>
      </c>
      <c r="D138" s="160" t="s">
        <v>200</v>
      </c>
      <c r="E138" s="161" t="s">
        <v>225</v>
      </c>
      <c r="F138" s="228" t="s">
        <v>226</v>
      </c>
      <c r="G138" s="228"/>
      <c r="H138" s="228"/>
      <c r="I138" s="228"/>
      <c r="J138" s="162" t="s">
        <v>203</v>
      </c>
      <c r="K138" s="163">
        <v>20.34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1.3845E-2</v>
      </c>
      <c r="Y138" s="166">
        <f t="shared" si="7"/>
        <v>0.2816073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227</v>
      </c>
    </row>
    <row r="139" spans="2:65" s="1" customFormat="1" ht="25.5" customHeight="1">
      <c r="B139" s="131"/>
      <c r="C139" s="160" t="s">
        <v>228</v>
      </c>
      <c r="D139" s="160" t="s">
        <v>200</v>
      </c>
      <c r="E139" s="161" t="s">
        <v>229</v>
      </c>
      <c r="F139" s="228" t="s">
        <v>230</v>
      </c>
      <c r="G139" s="228"/>
      <c r="H139" s="228"/>
      <c r="I139" s="228"/>
      <c r="J139" s="162" t="s">
        <v>203</v>
      </c>
      <c r="K139" s="163">
        <v>7.6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9.9299999999999996E-3</v>
      </c>
      <c r="Y139" s="166">
        <f t="shared" si="7"/>
        <v>7.5467999999999993E-2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231</v>
      </c>
    </row>
    <row r="140" spans="2:65" s="1" customFormat="1" ht="25.5" customHeight="1">
      <c r="B140" s="131"/>
      <c r="C140" s="160" t="s">
        <v>232</v>
      </c>
      <c r="D140" s="160" t="s">
        <v>200</v>
      </c>
      <c r="E140" s="161" t="s">
        <v>233</v>
      </c>
      <c r="F140" s="228" t="s">
        <v>234</v>
      </c>
      <c r="G140" s="228"/>
      <c r="H140" s="228"/>
      <c r="I140" s="228"/>
      <c r="J140" s="162" t="s">
        <v>203</v>
      </c>
      <c r="K140" s="163">
        <v>316.16699999999997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9.7800000000000005E-3</v>
      </c>
      <c r="Y140" s="166">
        <f t="shared" si="7"/>
        <v>3.0921132600000001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235</v>
      </c>
    </row>
    <row r="141" spans="2:65" s="1" customFormat="1" ht="38.25" customHeight="1">
      <c r="B141" s="131"/>
      <c r="C141" s="160" t="s">
        <v>236</v>
      </c>
      <c r="D141" s="160" t="s">
        <v>200</v>
      </c>
      <c r="E141" s="161" t="s">
        <v>237</v>
      </c>
      <c r="F141" s="228" t="s">
        <v>238</v>
      </c>
      <c r="G141" s="228"/>
      <c r="H141" s="228"/>
      <c r="I141" s="228"/>
      <c r="J141" s="162" t="s">
        <v>203</v>
      </c>
      <c r="K141" s="163">
        <v>6.91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1.5977999999999999E-2</v>
      </c>
      <c r="Y141" s="166">
        <f t="shared" si="7"/>
        <v>0.11040798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239</v>
      </c>
    </row>
    <row r="142" spans="2:65" s="1" customFormat="1" ht="25.5" customHeight="1">
      <c r="B142" s="131"/>
      <c r="C142" s="160" t="s">
        <v>240</v>
      </c>
      <c r="D142" s="160" t="s">
        <v>200</v>
      </c>
      <c r="E142" s="161" t="s">
        <v>241</v>
      </c>
      <c r="F142" s="228" t="s">
        <v>242</v>
      </c>
      <c r="G142" s="228"/>
      <c r="H142" s="228"/>
      <c r="I142" s="228"/>
      <c r="J142" s="162" t="s">
        <v>203</v>
      </c>
      <c r="K142" s="163">
        <v>2151.2530000000002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2.7109999999999999E-2</v>
      </c>
      <c r="Y142" s="166">
        <f t="shared" si="7"/>
        <v>58.320468830000003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243</v>
      </c>
    </row>
    <row r="143" spans="2:65" s="1" customFormat="1" ht="25.5" customHeight="1">
      <c r="B143" s="131"/>
      <c r="C143" s="160" t="s">
        <v>244</v>
      </c>
      <c r="D143" s="160" t="s">
        <v>200</v>
      </c>
      <c r="E143" s="161" t="s">
        <v>245</v>
      </c>
      <c r="F143" s="228" t="s">
        <v>246</v>
      </c>
      <c r="G143" s="228"/>
      <c r="H143" s="228"/>
      <c r="I143" s="228"/>
      <c r="J143" s="162" t="s">
        <v>203</v>
      </c>
      <c r="K143" s="163">
        <v>404.85</v>
      </c>
      <c r="L143" s="230">
        <v>0</v>
      </c>
      <c r="M143" s="230"/>
      <c r="N143" s="220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1.3162E-2</v>
      </c>
      <c r="Y143" s="166">
        <f t="shared" si="7"/>
        <v>5.3286357000000004</v>
      </c>
      <c r="Z143" s="166">
        <v>0</v>
      </c>
      <c r="AA143" s="167">
        <f t="shared" si="8"/>
        <v>0</v>
      </c>
      <c r="AR143" s="18" t="s">
        <v>204</v>
      </c>
      <c r="AT143" s="18" t="s">
        <v>200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204</v>
      </c>
      <c r="BM143" s="18" t="s">
        <v>247</v>
      </c>
    </row>
    <row r="144" spans="2:65" s="1" customFormat="1" ht="38.25" customHeight="1">
      <c r="B144" s="131"/>
      <c r="C144" s="160" t="s">
        <v>248</v>
      </c>
      <c r="D144" s="160" t="s">
        <v>200</v>
      </c>
      <c r="E144" s="161" t="s">
        <v>249</v>
      </c>
      <c r="F144" s="228" t="s">
        <v>250</v>
      </c>
      <c r="G144" s="228"/>
      <c r="H144" s="228"/>
      <c r="I144" s="228"/>
      <c r="J144" s="162" t="s">
        <v>251</v>
      </c>
      <c r="K144" s="163">
        <v>299.60000000000002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1.8638999999999999E-2</v>
      </c>
      <c r="Y144" s="166">
        <f t="shared" si="7"/>
        <v>5.5842444000000002</v>
      </c>
      <c r="Z144" s="166">
        <v>0</v>
      </c>
      <c r="AA144" s="167">
        <f t="shared" si="8"/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204</v>
      </c>
      <c r="BM144" s="18" t="s">
        <v>252</v>
      </c>
    </row>
    <row r="145" spans="2:65" s="9" customFormat="1" ht="29.85" customHeight="1">
      <c r="B145" s="149"/>
      <c r="C145" s="150"/>
      <c r="D145" s="159" t="s">
        <v>163</v>
      </c>
      <c r="E145" s="159"/>
      <c r="F145" s="159"/>
      <c r="G145" s="159"/>
      <c r="H145" s="159"/>
      <c r="I145" s="159"/>
      <c r="J145" s="159"/>
      <c r="K145" s="159"/>
      <c r="L145" s="159"/>
      <c r="M145" s="159"/>
      <c r="N145" s="222">
        <f>BK145</f>
        <v>0</v>
      </c>
      <c r="O145" s="223"/>
      <c r="P145" s="223"/>
      <c r="Q145" s="223"/>
      <c r="R145" s="152"/>
      <c r="T145" s="153"/>
      <c r="U145" s="150"/>
      <c r="V145" s="150"/>
      <c r="W145" s="154">
        <f>SUM(W146:W161)</f>
        <v>0</v>
      </c>
      <c r="X145" s="150"/>
      <c r="Y145" s="154">
        <f>SUM(Y146:Y161)</f>
        <v>179.9645975695</v>
      </c>
      <c r="Z145" s="150"/>
      <c r="AA145" s="155">
        <f>SUM(AA146:AA161)</f>
        <v>0.33299999999999996</v>
      </c>
      <c r="AR145" s="156" t="s">
        <v>85</v>
      </c>
      <c r="AT145" s="157" t="s">
        <v>76</v>
      </c>
      <c r="AU145" s="157" t="s">
        <v>85</v>
      </c>
      <c r="AY145" s="156" t="s">
        <v>199</v>
      </c>
      <c r="BK145" s="158">
        <f>SUM(BK146:BK161)</f>
        <v>0</v>
      </c>
    </row>
    <row r="146" spans="2:65" s="1" customFormat="1" ht="38.25" customHeight="1">
      <c r="B146" s="131"/>
      <c r="C146" s="160" t="s">
        <v>253</v>
      </c>
      <c r="D146" s="160" t="s">
        <v>200</v>
      </c>
      <c r="E146" s="161" t="s">
        <v>254</v>
      </c>
      <c r="F146" s="228" t="s">
        <v>255</v>
      </c>
      <c r="G146" s="228"/>
      <c r="H146" s="228"/>
      <c r="I146" s="228"/>
      <c r="J146" s="162" t="s">
        <v>203</v>
      </c>
      <c r="K146" s="163">
        <v>3725.7</v>
      </c>
      <c r="L146" s="230">
        <v>0</v>
      </c>
      <c r="M146" s="230"/>
      <c r="N146" s="220">
        <f t="shared" ref="N146:N161" si="15">ROUND(L146*K146,3)</f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ref="W146:W161" si="16">V146*K146</f>
        <v>0</v>
      </c>
      <c r="X146" s="166">
        <v>2.3990190000000002E-2</v>
      </c>
      <c r="Y146" s="166">
        <f t="shared" ref="Y146:Y161" si="17">X146*K146</f>
        <v>89.380250883000002</v>
      </c>
      <c r="Z146" s="166">
        <v>0</v>
      </c>
      <c r="AA146" s="167">
        <f t="shared" ref="AA146:AA161" si="18">Z146*K146</f>
        <v>0</v>
      </c>
      <c r="AR146" s="18" t="s">
        <v>204</v>
      </c>
      <c r="AT146" s="18" t="s">
        <v>200</v>
      </c>
      <c r="AU146" s="18" t="s">
        <v>178</v>
      </c>
      <c r="AY146" s="18" t="s">
        <v>199</v>
      </c>
      <c r="BE146" s="105">
        <f t="shared" ref="BE146:BE161" si="19">IF(U146="základná",N146,0)</f>
        <v>0</v>
      </c>
      <c r="BF146" s="105">
        <f t="shared" ref="BF146:BF161" si="20">IF(U146="znížená",N146,0)</f>
        <v>0</v>
      </c>
      <c r="BG146" s="105">
        <f t="shared" ref="BG146:BG161" si="21">IF(U146="zákl. prenesená",N146,0)</f>
        <v>0</v>
      </c>
      <c r="BH146" s="105">
        <f t="shared" ref="BH146:BH161" si="22">IF(U146="zníž. prenesená",N146,0)</f>
        <v>0</v>
      </c>
      <c r="BI146" s="105">
        <f t="shared" ref="BI146:BI161" si="23">IF(U146="nulová",N146,0)</f>
        <v>0</v>
      </c>
      <c r="BJ146" s="18" t="s">
        <v>178</v>
      </c>
      <c r="BK146" s="168">
        <f t="shared" ref="BK146:BK161" si="24">ROUND(L146*K146,3)</f>
        <v>0</v>
      </c>
      <c r="BL146" s="18" t="s">
        <v>204</v>
      </c>
      <c r="BM146" s="18" t="s">
        <v>256</v>
      </c>
    </row>
    <row r="147" spans="2:65" s="1" customFormat="1" ht="51" customHeight="1">
      <c r="B147" s="131"/>
      <c r="C147" s="160" t="s">
        <v>257</v>
      </c>
      <c r="D147" s="160" t="s">
        <v>200</v>
      </c>
      <c r="E147" s="161" t="s">
        <v>258</v>
      </c>
      <c r="F147" s="228" t="s">
        <v>259</v>
      </c>
      <c r="G147" s="228"/>
      <c r="H147" s="228"/>
      <c r="I147" s="228"/>
      <c r="J147" s="162" t="s">
        <v>203</v>
      </c>
      <c r="K147" s="163">
        <v>11177.1</v>
      </c>
      <c r="L147" s="230">
        <v>0</v>
      </c>
      <c r="M147" s="230"/>
      <c r="N147" s="220">
        <f t="shared" si="1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178</v>
      </c>
      <c r="BK147" s="168">
        <f t="shared" si="24"/>
        <v>0</v>
      </c>
      <c r="BL147" s="18" t="s">
        <v>204</v>
      </c>
      <c r="BM147" s="18" t="s">
        <v>260</v>
      </c>
    </row>
    <row r="148" spans="2:65" s="1" customFormat="1" ht="38.25" customHeight="1">
      <c r="B148" s="131"/>
      <c r="C148" s="160" t="s">
        <v>261</v>
      </c>
      <c r="D148" s="160" t="s">
        <v>200</v>
      </c>
      <c r="E148" s="161" t="s">
        <v>262</v>
      </c>
      <c r="F148" s="228" t="s">
        <v>263</v>
      </c>
      <c r="G148" s="228"/>
      <c r="H148" s="228"/>
      <c r="I148" s="228"/>
      <c r="J148" s="162" t="s">
        <v>203</v>
      </c>
      <c r="K148" s="163">
        <v>3725.7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2.3990000000000001E-2</v>
      </c>
      <c r="Y148" s="166">
        <f t="shared" si="17"/>
        <v>89.379542999999998</v>
      </c>
      <c r="Z148" s="166">
        <v>0</v>
      </c>
      <c r="AA148" s="167">
        <f t="shared" si="18"/>
        <v>0</v>
      </c>
      <c r="AR148" s="18" t="s">
        <v>204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204</v>
      </c>
      <c r="BM148" s="18" t="s">
        <v>264</v>
      </c>
    </row>
    <row r="149" spans="2:65" s="1" customFormat="1" ht="16.5" customHeight="1">
      <c r="B149" s="131"/>
      <c r="C149" s="160" t="s">
        <v>265</v>
      </c>
      <c r="D149" s="160" t="s">
        <v>200</v>
      </c>
      <c r="E149" s="161" t="s">
        <v>266</v>
      </c>
      <c r="F149" s="228" t="s">
        <v>267</v>
      </c>
      <c r="G149" s="228"/>
      <c r="H149" s="228"/>
      <c r="I149" s="228"/>
      <c r="J149" s="162" t="s">
        <v>203</v>
      </c>
      <c r="K149" s="163">
        <v>3725.7</v>
      </c>
      <c r="L149" s="230">
        <v>0</v>
      </c>
      <c r="M149" s="230"/>
      <c r="N149" s="220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5.4945000000000003E-5</v>
      </c>
      <c r="Y149" s="166">
        <f t="shared" si="17"/>
        <v>0.20470858650000001</v>
      </c>
      <c r="Z149" s="166">
        <v>0</v>
      </c>
      <c r="AA149" s="167">
        <f t="shared" si="18"/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204</v>
      </c>
      <c r="BM149" s="18" t="s">
        <v>268</v>
      </c>
    </row>
    <row r="150" spans="2:65" s="1" customFormat="1" ht="16.5" customHeight="1">
      <c r="B150" s="131"/>
      <c r="C150" s="160" t="s">
        <v>269</v>
      </c>
      <c r="D150" s="160" t="s">
        <v>200</v>
      </c>
      <c r="E150" s="161" t="s">
        <v>270</v>
      </c>
      <c r="F150" s="228" t="s">
        <v>271</v>
      </c>
      <c r="G150" s="228"/>
      <c r="H150" s="228"/>
      <c r="I150" s="228"/>
      <c r="J150" s="162" t="s">
        <v>203</v>
      </c>
      <c r="K150" s="163">
        <v>3725.7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272</v>
      </c>
    </row>
    <row r="151" spans="2:65" s="1" customFormat="1" ht="16.5" customHeight="1">
      <c r="B151" s="131"/>
      <c r="C151" s="160" t="s">
        <v>273</v>
      </c>
      <c r="D151" s="160" t="s">
        <v>200</v>
      </c>
      <c r="E151" s="161" t="s">
        <v>274</v>
      </c>
      <c r="F151" s="228" t="s">
        <v>275</v>
      </c>
      <c r="G151" s="228"/>
      <c r="H151" s="228"/>
      <c r="I151" s="228"/>
      <c r="J151" s="162" t="s">
        <v>251</v>
      </c>
      <c r="K151" s="163">
        <v>320.7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5.0000000000000002E-5</v>
      </c>
      <c r="Y151" s="166">
        <f t="shared" si="17"/>
        <v>1.6035000000000001E-2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276</v>
      </c>
    </row>
    <row r="152" spans="2:65" s="1" customFormat="1" ht="16.5" customHeight="1">
      <c r="B152" s="131"/>
      <c r="C152" s="160" t="s">
        <v>10</v>
      </c>
      <c r="D152" s="160" t="s">
        <v>200</v>
      </c>
      <c r="E152" s="161" t="s">
        <v>277</v>
      </c>
      <c r="F152" s="228" t="s">
        <v>278</v>
      </c>
      <c r="G152" s="228"/>
      <c r="H152" s="228"/>
      <c r="I152" s="228"/>
      <c r="J152" s="162" t="s">
        <v>251</v>
      </c>
      <c r="K152" s="163">
        <v>43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2.5999999999999998E-4</v>
      </c>
      <c r="Y152" s="166">
        <f t="shared" si="17"/>
        <v>1.1179999999999999E-2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279</v>
      </c>
    </row>
    <row r="153" spans="2:65" s="1" customFormat="1" ht="16.5" customHeight="1">
      <c r="B153" s="131"/>
      <c r="C153" s="160" t="s">
        <v>280</v>
      </c>
      <c r="D153" s="160" t="s">
        <v>200</v>
      </c>
      <c r="E153" s="161" t="s">
        <v>281</v>
      </c>
      <c r="F153" s="228" t="s">
        <v>282</v>
      </c>
      <c r="G153" s="228"/>
      <c r="H153" s="228"/>
      <c r="I153" s="228"/>
      <c r="J153" s="162" t="s">
        <v>251</v>
      </c>
      <c r="K153" s="163">
        <v>870.4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3.15E-5</v>
      </c>
      <c r="Y153" s="166">
        <f t="shared" si="17"/>
        <v>2.74176E-2</v>
      </c>
      <c r="Z153" s="166">
        <v>0</v>
      </c>
      <c r="AA153" s="167">
        <f t="shared" si="18"/>
        <v>0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283</v>
      </c>
    </row>
    <row r="154" spans="2:65" s="1" customFormat="1" ht="25.5" customHeight="1">
      <c r="B154" s="131"/>
      <c r="C154" s="160" t="s">
        <v>284</v>
      </c>
      <c r="D154" s="160" t="s">
        <v>200</v>
      </c>
      <c r="E154" s="161" t="s">
        <v>285</v>
      </c>
      <c r="F154" s="228" t="s">
        <v>286</v>
      </c>
      <c r="G154" s="228"/>
      <c r="H154" s="228"/>
      <c r="I154" s="228"/>
      <c r="J154" s="162" t="s">
        <v>251</v>
      </c>
      <c r="K154" s="163">
        <v>311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1.05E-4</v>
      </c>
      <c r="Y154" s="166">
        <f t="shared" si="17"/>
        <v>3.2655000000000003E-2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287</v>
      </c>
    </row>
    <row r="155" spans="2:65" s="1" customFormat="1" ht="16.5" customHeight="1">
      <c r="B155" s="131"/>
      <c r="C155" s="160" t="s">
        <v>288</v>
      </c>
      <c r="D155" s="160" t="s">
        <v>200</v>
      </c>
      <c r="E155" s="161" t="s">
        <v>289</v>
      </c>
      <c r="F155" s="228" t="s">
        <v>290</v>
      </c>
      <c r="G155" s="228"/>
      <c r="H155" s="228"/>
      <c r="I155" s="228"/>
      <c r="J155" s="162" t="s">
        <v>251</v>
      </c>
      <c r="K155" s="163">
        <v>1045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8.7350000000000004E-4</v>
      </c>
      <c r="Y155" s="166">
        <f t="shared" si="17"/>
        <v>0.91280749999999999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291</v>
      </c>
    </row>
    <row r="156" spans="2:65" s="1" customFormat="1" ht="25.5" customHeight="1">
      <c r="B156" s="131"/>
      <c r="C156" s="160" t="s">
        <v>292</v>
      </c>
      <c r="D156" s="160" t="s">
        <v>200</v>
      </c>
      <c r="E156" s="161" t="s">
        <v>293</v>
      </c>
      <c r="F156" s="228" t="s">
        <v>294</v>
      </c>
      <c r="G156" s="228"/>
      <c r="H156" s="228"/>
      <c r="I156" s="228"/>
      <c r="J156" s="162" t="s">
        <v>251</v>
      </c>
      <c r="K156" s="163">
        <v>9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3.6999999999999998E-2</v>
      </c>
      <c r="AA156" s="167">
        <f t="shared" si="18"/>
        <v>0.33299999999999996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295</v>
      </c>
    </row>
    <row r="157" spans="2:65" s="1" customFormat="1" ht="38.25" customHeight="1">
      <c r="B157" s="131"/>
      <c r="C157" s="160" t="s">
        <v>296</v>
      </c>
      <c r="D157" s="160" t="s">
        <v>200</v>
      </c>
      <c r="E157" s="161" t="s">
        <v>297</v>
      </c>
      <c r="F157" s="228" t="s">
        <v>298</v>
      </c>
      <c r="G157" s="228"/>
      <c r="H157" s="228"/>
      <c r="I157" s="228"/>
      <c r="J157" s="162" t="s">
        <v>299</v>
      </c>
      <c r="K157" s="163">
        <v>0.78600000000000003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7">
        <f t="shared" si="18"/>
        <v>0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300</v>
      </c>
    </row>
    <row r="158" spans="2:65" s="1" customFormat="1" ht="25.5" customHeight="1">
      <c r="B158" s="131"/>
      <c r="C158" s="160" t="s">
        <v>301</v>
      </c>
      <c r="D158" s="160" t="s">
        <v>200</v>
      </c>
      <c r="E158" s="161" t="s">
        <v>302</v>
      </c>
      <c r="F158" s="228" t="s">
        <v>303</v>
      </c>
      <c r="G158" s="228"/>
      <c r="H158" s="228"/>
      <c r="I158" s="228"/>
      <c r="J158" s="162" t="s">
        <v>299</v>
      </c>
      <c r="K158" s="163">
        <v>0.78600000000000003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7">
        <f t="shared" si="18"/>
        <v>0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304</v>
      </c>
    </row>
    <row r="159" spans="2:65" s="1" customFormat="1" ht="25.5" customHeight="1">
      <c r="B159" s="131"/>
      <c r="C159" s="160" t="s">
        <v>305</v>
      </c>
      <c r="D159" s="160" t="s">
        <v>200</v>
      </c>
      <c r="E159" s="161" t="s">
        <v>306</v>
      </c>
      <c r="F159" s="228" t="s">
        <v>307</v>
      </c>
      <c r="G159" s="228"/>
      <c r="H159" s="228"/>
      <c r="I159" s="228"/>
      <c r="J159" s="162" t="s">
        <v>299</v>
      </c>
      <c r="K159" s="163">
        <v>0.78600000000000003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7">
        <f t="shared" si="18"/>
        <v>0</v>
      </c>
      <c r="AR159" s="18" t="s">
        <v>204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204</v>
      </c>
      <c r="BM159" s="18" t="s">
        <v>308</v>
      </c>
    </row>
    <row r="160" spans="2:65" s="1" customFormat="1" ht="25.5" customHeight="1">
      <c r="B160" s="131"/>
      <c r="C160" s="160" t="s">
        <v>309</v>
      </c>
      <c r="D160" s="160" t="s">
        <v>200</v>
      </c>
      <c r="E160" s="161" t="s">
        <v>310</v>
      </c>
      <c r="F160" s="228" t="s">
        <v>311</v>
      </c>
      <c r="G160" s="228"/>
      <c r="H160" s="228"/>
      <c r="I160" s="228"/>
      <c r="J160" s="162" t="s">
        <v>299</v>
      </c>
      <c r="K160" s="163">
        <v>0.78600000000000003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7">
        <f t="shared" si="18"/>
        <v>0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204</v>
      </c>
      <c r="BM160" s="18" t="s">
        <v>312</v>
      </c>
    </row>
    <row r="161" spans="2:65" s="1" customFormat="1" ht="16.5" customHeight="1">
      <c r="B161" s="131"/>
      <c r="C161" s="160" t="s">
        <v>313</v>
      </c>
      <c r="D161" s="160" t="s">
        <v>200</v>
      </c>
      <c r="E161" s="161" t="s">
        <v>314</v>
      </c>
      <c r="F161" s="228" t="s">
        <v>315</v>
      </c>
      <c r="G161" s="228"/>
      <c r="H161" s="228"/>
      <c r="I161" s="228"/>
      <c r="J161" s="162" t="s">
        <v>316</v>
      </c>
      <c r="K161" s="163">
        <v>10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8" t="s">
        <v>204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204</v>
      </c>
      <c r="BM161" s="18" t="s">
        <v>317</v>
      </c>
    </row>
    <row r="162" spans="2:65" s="9" customFormat="1" ht="29.85" customHeight="1">
      <c r="B162" s="149"/>
      <c r="C162" s="150"/>
      <c r="D162" s="159" t="s">
        <v>164</v>
      </c>
      <c r="E162" s="159"/>
      <c r="F162" s="159"/>
      <c r="G162" s="159"/>
      <c r="H162" s="159"/>
      <c r="I162" s="159"/>
      <c r="J162" s="159"/>
      <c r="K162" s="159"/>
      <c r="L162" s="159"/>
      <c r="M162" s="159"/>
      <c r="N162" s="222">
        <f>BK162</f>
        <v>0</v>
      </c>
      <c r="O162" s="223"/>
      <c r="P162" s="223"/>
      <c r="Q162" s="223"/>
      <c r="R162" s="152"/>
      <c r="T162" s="153"/>
      <c r="U162" s="150"/>
      <c r="V162" s="150"/>
      <c r="W162" s="154">
        <f>W163</f>
        <v>0</v>
      </c>
      <c r="X162" s="150"/>
      <c r="Y162" s="154">
        <f>Y163</f>
        <v>0</v>
      </c>
      <c r="Z162" s="150"/>
      <c r="AA162" s="155">
        <f>AA163</f>
        <v>0</v>
      </c>
      <c r="AR162" s="156" t="s">
        <v>85</v>
      </c>
      <c r="AT162" s="157" t="s">
        <v>76</v>
      </c>
      <c r="AU162" s="157" t="s">
        <v>85</v>
      </c>
      <c r="AY162" s="156" t="s">
        <v>199</v>
      </c>
      <c r="BK162" s="158">
        <f>BK163</f>
        <v>0</v>
      </c>
    </row>
    <row r="163" spans="2:65" s="1" customFormat="1" ht="38.25" customHeight="1">
      <c r="B163" s="131"/>
      <c r="C163" s="160" t="s">
        <v>318</v>
      </c>
      <c r="D163" s="160" t="s">
        <v>200</v>
      </c>
      <c r="E163" s="161" t="s">
        <v>319</v>
      </c>
      <c r="F163" s="228" t="s">
        <v>320</v>
      </c>
      <c r="G163" s="228"/>
      <c r="H163" s="228"/>
      <c r="I163" s="228"/>
      <c r="J163" s="162" t="s">
        <v>299</v>
      </c>
      <c r="K163" s="163">
        <v>282.185</v>
      </c>
      <c r="L163" s="230">
        <v>0</v>
      </c>
      <c r="M163" s="230"/>
      <c r="N163" s="220">
        <f>ROUND(L163*K163,3)</f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8" t="s">
        <v>204</v>
      </c>
      <c r="AT163" s="18" t="s">
        <v>200</v>
      </c>
      <c r="AU163" s="18" t="s">
        <v>178</v>
      </c>
      <c r="AY163" s="18" t="s">
        <v>199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178</v>
      </c>
      <c r="BK163" s="168">
        <f>ROUND(L163*K163,3)</f>
        <v>0</v>
      </c>
      <c r="BL163" s="18" t="s">
        <v>204</v>
      </c>
      <c r="BM163" s="18" t="s">
        <v>321</v>
      </c>
    </row>
    <row r="164" spans="2:65" s="9" customFormat="1" ht="37.35" customHeight="1">
      <c r="B164" s="149"/>
      <c r="C164" s="150"/>
      <c r="D164" s="151" t="s">
        <v>165</v>
      </c>
      <c r="E164" s="151"/>
      <c r="F164" s="151"/>
      <c r="G164" s="151"/>
      <c r="H164" s="151"/>
      <c r="I164" s="151"/>
      <c r="J164" s="151"/>
      <c r="K164" s="151"/>
      <c r="L164" s="151"/>
      <c r="M164" s="151"/>
      <c r="N164" s="224">
        <f>BK164</f>
        <v>0</v>
      </c>
      <c r="O164" s="225"/>
      <c r="P164" s="225"/>
      <c r="Q164" s="225"/>
      <c r="R164" s="152"/>
      <c r="T164" s="153"/>
      <c r="U164" s="150"/>
      <c r="V164" s="150"/>
      <c r="W164" s="154">
        <f>W165+W169+W171+W175+W183+W190</f>
        <v>0</v>
      </c>
      <c r="X164" s="150"/>
      <c r="Y164" s="154">
        <f>Y165+Y169+Y171+Y175+Y183+Y190</f>
        <v>0.6652335800000001</v>
      </c>
      <c r="Z164" s="150"/>
      <c r="AA164" s="155">
        <f>AA165+AA169+AA171+AA175+AA183+AA190</f>
        <v>0.45285400000000003</v>
      </c>
      <c r="AR164" s="156" t="s">
        <v>178</v>
      </c>
      <c r="AT164" s="157" t="s">
        <v>76</v>
      </c>
      <c r="AU164" s="157" t="s">
        <v>77</v>
      </c>
      <c r="AY164" s="156" t="s">
        <v>199</v>
      </c>
      <c r="BK164" s="158">
        <f>BK165+BK169+BK171+BK175+BK183+BK190</f>
        <v>0</v>
      </c>
    </row>
    <row r="165" spans="2:65" s="9" customFormat="1" ht="19.95" customHeight="1">
      <c r="B165" s="149"/>
      <c r="C165" s="150"/>
      <c r="D165" s="159" t="s">
        <v>166</v>
      </c>
      <c r="E165" s="159"/>
      <c r="F165" s="159"/>
      <c r="G165" s="159"/>
      <c r="H165" s="159"/>
      <c r="I165" s="159"/>
      <c r="J165" s="159"/>
      <c r="K165" s="159"/>
      <c r="L165" s="159"/>
      <c r="M165" s="159"/>
      <c r="N165" s="226">
        <f>BK165</f>
        <v>0</v>
      </c>
      <c r="O165" s="227"/>
      <c r="P165" s="227"/>
      <c r="Q165" s="227"/>
      <c r="R165" s="152"/>
      <c r="T165" s="153"/>
      <c r="U165" s="150"/>
      <c r="V165" s="150"/>
      <c r="W165" s="154">
        <f>SUM(W166:W168)</f>
        <v>0</v>
      </c>
      <c r="X165" s="150"/>
      <c r="Y165" s="154">
        <f>SUM(Y166:Y168)</f>
        <v>6.6029999999999995E-3</v>
      </c>
      <c r="Z165" s="150"/>
      <c r="AA165" s="155">
        <f>SUM(AA166:AA168)</f>
        <v>0</v>
      </c>
      <c r="AR165" s="156" t="s">
        <v>178</v>
      </c>
      <c r="AT165" s="157" t="s">
        <v>76</v>
      </c>
      <c r="AU165" s="157" t="s">
        <v>85</v>
      </c>
      <c r="AY165" s="156" t="s">
        <v>199</v>
      </c>
      <c r="BK165" s="158">
        <f>SUM(BK166:BK168)</f>
        <v>0</v>
      </c>
    </row>
    <row r="166" spans="2:65" s="1" customFormat="1" ht="38.25" customHeight="1">
      <c r="B166" s="131"/>
      <c r="C166" s="160" t="s">
        <v>322</v>
      </c>
      <c r="D166" s="160" t="s">
        <v>200</v>
      </c>
      <c r="E166" s="161" t="s">
        <v>323</v>
      </c>
      <c r="F166" s="228" t="s">
        <v>324</v>
      </c>
      <c r="G166" s="228"/>
      <c r="H166" s="228"/>
      <c r="I166" s="228"/>
      <c r="J166" s="162" t="s">
        <v>203</v>
      </c>
      <c r="K166" s="163">
        <v>4.6500000000000004</v>
      </c>
      <c r="L166" s="230">
        <v>0</v>
      </c>
      <c r="M166" s="230"/>
      <c r="N166" s="220">
        <f>ROUND(L166*K166,3)</f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>V166*K166</f>
        <v>0</v>
      </c>
      <c r="X166" s="166">
        <v>1E-4</v>
      </c>
      <c r="Y166" s="166">
        <f>X166*K166</f>
        <v>4.6500000000000008E-4</v>
      </c>
      <c r="Z166" s="166">
        <v>0</v>
      </c>
      <c r="AA166" s="167">
        <f>Z166*K166</f>
        <v>0</v>
      </c>
      <c r="AR166" s="18" t="s">
        <v>261</v>
      </c>
      <c r="AT166" s="18" t="s">
        <v>200</v>
      </c>
      <c r="AU166" s="18" t="s">
        <v>178</v>
      </c>
      <c r="AY166" s="18" t="s">
        <v>199</v>
      </c>
      <c r="BE166" s="105">
        <f>IF(U166="základná",N166,0)</f>
        <v>0</v>
      </c>
      <c r="BF166" s="105">
        <f>IF(U166="znížená",N166,0)</f>
        <v>0</v>
      </c>
      <c r="BG166" s="105">
        <f>IF(U166="zákl. prenesená",N166,0)</f>
        <v>0</v>
      </c>
      <c r="BH166" s="105">
        <f>IF(U166="zníž. prenesená",N166,0)</f>
        <v>0</v>
      </c>
      <c r="BI166" s="105">
        <f>IF(U166="nulová",N166,0)</f>
        <v>0</v>
      </c>
      <c r="BJ166" s="18" t="s">
        <v>178</v>
      </c>
      <c r="BK166" s="168">
        <f>ROUND(L166*K166,3)</f>
        <v>0</v>
      </c>
      <c r="BL166" s="18" t="s">
        <v>261</v>
      </c>
      <c r="BM166" s="18" t="s">
        <v>325</v>
      </c>
    </row>
    <row r="167" spans="2:65" s="1" customFormat="1" ht="25.5" customHeight="1">
      <c r="B167" s="131"/>
      <c r="C167" s="169" t="s">
        <v>326</v>
      </c>
      <c r="D167" s="169" t="s">
        <v>327</v>
      </c>
      <c r="E167" s="170" t="s">
        <v>328</v>
      </c>
      <c r="F167" s="229" t="s">
        <v>329</v>
      </c>
      <c r="G167" s="229"/>
      <c r="H167" s="229"/>
      <c r="I167" s="229"/>
      <c r="J167" s="171" t="s">
        <v>203</v>
      </c>
      <c r="K167" s="172">
        <v>5.1150000000000002</v>
      </c>
      <c r="L167" s="231">
        <v>0</v>
      </c>
      <c r="M167" s="231"/>
      <c r="N167" s="221">
        <f>ROUND(L167*K167,3)</f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>V167*K167</f>
        <v>0</v>
      </c>
      <c r="X167" s="166">
        <v>1.1999999999999999E-3</v>
      </c>
      <c r="Y167" s="166">
        <f>X167*K167</f>
        <v>6.1379999999999994E-3</v>
      </c>
      <c r="Z167" s="166">
        <v>0</v>
      </c>
      <c r="AA167" s="167">
        <f>Z167*K167</f>
        <v>0</v>
      </c>
      <c r="AR167" s="18" t="s">
        <v>326</v>
      </c>
      <c r="AT167" s="18" t="s">
        <v>327</v>
      </c>
      <c r="AU167" s="18" t="s">
        <v>178</v>
      </c>
      <c r="AY167" s="18" t="s">
        <v>199</v>
      </c>
      <c r="BE167" s="105">
        <f>IF(U167="základná",N167,0)</f>
        <v>0</v>
      </c>
      <c r="BF167" s="105">
        <f>IF(U167="znížená",N167,0)</f>
        <v>0</v>
      </c>
      <c r="BG167" s="105">
        <f>IF(U167="zákl. prenesená",N167,0)</f>
        <v>0</v>
      </c>
      <c r="BH167" s="105">
        <f>IF(U167="zníž. prenesená",N167,0)</f>
        <v>0</v>
      </c>
      <c r="BI167" s="105">
        <f>IF(U167="nulová",N167,0)</f>
        <v>0</v>
      </c>
      <c r="BJ167" s="18" t="s">
        <v>178</v>
      </c>
      <c r="BK167" s="168">
        <f>ROUND(L167*K167,3)</f>
        <v>0</v>
      </c>
      <c r="BL167" s="18" t="s">
        <v>261</v>
      </c>
      <c r="BM167" s="18" t="s">
        <v>330</v>
      </c>
    </row>
    <row r="168" spans="2:65" s="1" customFormat="1" ht="25.5" customHeight="1">
      <c r="B168" s="131"/>
      <c r="C168" s="160" t="s">
        <v>331</v>
      </c>
      <c r="D168" s="160" t="s">
        <v>200</v>
      </c>
      <c r="E168" s="161" t="s">
        <v>332</v>
      </c>
      <c r="F168" s="228" t="s">
        <v>333</v>
      </c>
      <c r="G168" s="228"/>
      <c r="H168" s="228"/>
      <c r="I168" s="228"/>
      <c r="J168" s="162" t="s">
        <v>334</v>
      </c>
      <c r="K168" s="164">
        <v>0</v>
      </c>
      <c r="L168" s="230">
        <v>0</v>
      </c>
      <c r="M168" s="230"/>
      <c r="N168" s="220">
        <f>ROUND(L168*K168,3)</f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8" t="s">
        <v>261</v>
      </c>
      <c r="AT168" s="18" t="s">
        <v>200</v>
      </c>
      <c r="AU168" s="18" t="s">
        <v>178</v>
      </c>
      <c r="AY168" s="18" t="s">
        <v>199</v>
      </c>
      <c r="BE168" s="105">
        <f>IF(U168="základná",N168,0)</f>
        <v>0</v>
      </c>
      <c r="BF168" s="105">
        <f>IF(U168="znížená",N168,0)</f>
        <v>0</v>
      </c>
      <c r="BG168" s="105">
        <f>IF(U168="zákl. prenesená",N168,0)</f>
        <v>0</v>
      </c>
      <c r="BH168" s="105">
        <f>IF(U168="zníž. prenesená",N168,0)</f>
        <v>0</v>
      </c>
      <c r="BI168" s="105">
        <f>IF(U168="nulová",N168,0)</f>
        <v>0</v>
      </c>
      <c r="BJ168" s="18" t="s">
        <v>178</v>
      </c>
      <c r="BK168" s="168">
        <f>ROUND(L168*K168,3)</f>
        <v>0</v>
      </c>
      <c r="BL168" s="18" t="s">
        <v>261</v>
      </c>
      <c r="BM168" s="18" t="s">
        <v>335</v>
      </c>
    </row>
    <row r="169" spans="2:65" s="9" customFormat="1" ht="29.85" customHeight="1">
      <c r="B169" s="149"/>
      <c r="C169" s="150"/>
      <c r="D169" s="159" t="s">
        <v>167</v>
      </c>
      <c r="E169" s="159"/>
      <c r="F169" s="159"/>
      <c r="G169" s="159"/>
      <c r="H169" s="159"/>
      <c r="I169" s="159"/>
      <c r="J169" s="159"/>
      <c r="K169" s="159"/>
      <c r="L169" s="159"/>
      <c r="M169" s="159"/>
      <c r="N169" s="222">
        <f>BK169</f>
        <v>0</v>
      </c>
      <c r="O169" s="223"/>
      <c r="P169" s="223"/>
      <c r="Q169" s="223"/>
      <c r="R169" s="152"/>
      <c r="T169" s="153"/>
      <c r="U169" s="150"/>
      <c r="V169" s="150"/>
      <c r="W169" s="154">
        <f>W170</f>
        <v>0</v>
      </c>
      <c r="X169" s="150"/>
      <c r="Y169" s="154">
        <f>Y170</f>
        <v>0</v>
      </c>
      <c r="Z169" s="150"/>
      <c r="AA169" s="155">
        <f>AA170</f>
        <v>3.1654000000000002E-2</v>
      </c>
      <c r="AR169" s="156" t="s">
        <v>178</v>
      </c>
      <c r="AT169" s="157" t="s">
        <v>76</v>
      </c>
      <c r="AU169" s="157" t="s">
        <v>85</v>
      </c>
      <c r="AY169" s="156" t="s">
        <v>199</v>
      </c>
      <c r="BK169" s="158">
        <f>BK170</f>
        <v>0</v>
      </c>
    </row>
    <row r="170" spans="2:65" s="1" customFormat="1" ht="16.5" customHeight="1">
      <c r="B170" s="131"/>
      <c r="C170" s="160" t="s">
        <v>336</v>
      </c>
      <c r="D170" s="160" t="s">
        <v>200</v>
      </c>
      <c r="E170" s="161" t="s">
        <v>337</v>
      </c>
      <c r="F170" s="228" t="s">
        <v>338</v>
      </c>
      <c r="G170" s="228"/>
      <c r="H170" s="228"/>
      <c r="I170" s="228"/>
      <c r="J170" s="162" t="s">
        <v>251</v>
      </c>
      <c r="K170" s="163">
        <v>166.6</v>
      </c>
      <c r="L170" s="230">
        <v>0</v>
      </c>
      <c r="M170" s="230"/>
      <c r="N170" s="220">
        <f>ROUND(L170*K170,3)</f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>V170*K170</f>
        <v>0</v>
      </c>
      <c r="X170" s="166">
        <v>0</v>
      </c>
      <c r="Y170" s="166">
        <f>X170*K170</f>
        <v>0</v>
      </c>
      <c r="Z170" s="166">
        <v>1.9000000000000001E-4</v>
      </c>
      <c r="AA170" s="167">
        <f>Z170*K170</f>
        <v>3.1654000000000002E-2</v>
      </c>
      <c r="AR170" s="18" t="s">
        <v>261</v>
      </c>
      <c r="AT170" s="18" t="s">
        <v>200</v>
      </c>
      <c r="AU170" s="18" t="s">
        <v>178</v>
      </c>
      <c r="AY170" s="18" t="s">
        <v>199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178</v>
      </c>
      <c r="BK170" s="168">
        <f>ROUND(L170*K170,3)</f>
        <v>0</v>
      </c>
      <c r="BL170" s="18" t="s">
        <v>261</v>
      </c>
      <c r="BM170" s="18" t="s">
        <v>339</v>
      </c>
    </row>
    <row r="171" spans="2:65" s="9" customFormat="1" ht="29.85" customHeight="1">
      <c r="B171" s="149"/>
      <c r="C171" s="150"/>
      <c r="D171" s="159" t="s">
        <v>168</v>
      </c>
      <c r="E171" s="159"/>
      <c r="F171" s="159"/>
      <c r="G171" s="159"/>
      <c r="H171" s="159"/>
      <c r="I171" s="159"/>
      <c r="J171" s="159"/>
      <c r="K171" s="159"/>
      <c r="L171" s="159"/>
      <c r="M171" s="159"/>
      <c r="N171" s="222">
        <f>BK171</f>
        <v>0</v>
      </c>
      <c r="O171" s="223"/>
      <c r="P171" s="223"/>
      <c r="Q171" s="223"/>
      <c r="R171" s="152"/>
      <c r="T171" s="153"/>
      <c r="U171" s="150"/>
      <c r="V171" s="150"/>
      <c r="W171" s="154">
        <f>SUM(W172:W174)</f>
        <v>0</v>
      </c>
      <c r="X171" s="150"/>
      <c r="Y171" s="154">
        <f>SUM(Y172:Y174)</f>
        <v>0.28304328000000001</v>
      </c>
      <c r="Z171" s="150"/>
      <c r="AA171" s="155">
        <f>SUM(AA172:AA174)</f>
        <v>0.42120000000000002</v>
      </c>
      <c r="AR171" s="156" t="s">
        <v>178</v>
      </c>
      <c r="AT171" s="157" t="s">
        <v>76</v>
      </c>
      <c r="AU171" s="157" t="s">
        <v>85</v>
      </c>
      <c r="AY171" s="156" t="s">
        <v>199</v>
      </c>
      <c r="BK171" s="158">
        <f>SUM(BK172:BK174)</f>
        <v>0</v>
      </c>
    </row>
    <row r="172" spans="2:65" s="1" customFormat="1" ht="25.5" customHeight="1">
      <c r="B172" s="131"/>
      <c r="C172" s="160" t="s">
        <v>340</v>
      </c>
      <c r="D172" s="160" t="s">
        <v>200</v>
      </c>
      <c r="E172" s="161" t="s">
        <v>341</v>
      </c>
      <c r="F172" s="228" t="s">
        <v>342</v>
      </c>
      <c r="G172" s="228"/>
      <c r="H172" s="228"/>
      <c r="I172" s="228"/>
      <c r="J172" s="162" t="s">
        <v>251</v>
      </c>
      <c r="K172" s="163">
        <v>312</v>
      </c>
      <c r="L172" s="230">
        <v>0</v>
      </c>
      <c r="M172" s="230"/>
      <c r="N172" s="220">
        <f>ROUND(L172*K172,3)</f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>V172*K172</f>
        <v>0</v>
      </c>
      <c r="X172" s="166">
        <v>9.0718999999999999E-4</v>
      </c>
      <c r="Y172" s="166">
        <f>X172*K172</f>
        <v>0.28304328000000001</v>
      </c>
      <c r="Z172" s="166">
        <v>0</v>
      </c>
      <c r="AA172" s="167">
        <f>Z172*K172</f>
        <v>0</v>
      </c>
      <c r="AR172" s="18" t="s">
        <v>261</v>
      </c>
      <c r="AT172" s="18" t="s">
        <v>200</v>
      </c>
      <c r="AU172" s="18" t="s">
        <v>178</v>
      </c>
      <c r="AY172" s="18" t="s">
        <v>199</v>
      </c>
      <c r="BE172" s="105">
        <f>IF(U172="základná",N172,0)</f>
        <v>0</v>
      </c>
      <c r="BF172" s="105">
        <f>IF(U172="znížená",N172,0)</f>
        <v>0</v>
      </c>
      <c r="BG172" s="105">
        <f>IF(U172="zákl. prenesená",N172,0)</f>
        <v>0</v>
      </c>
      <c r="BH172" s="105">
        <f>IF(U172="zníž. prenesená",N172,0)</f>
        <v>0</v>
      </c>
      <c r="BI172" s="105">
        <f>IF(U172="nulová",N172,0)</f>
        <v>0</v>
      </c>
      <c r="BJ172" s="18" t="s">
        <v>178</v>
      </c>
      <c r="BK172" s="168">
        <f>ROUND(L172*K172,3)</f>
        <v>0</v>
      </c>
      <c r="BL172" s="18" t="s">
        <v>261</v>
      </c>
      <c r="BM172" s="18" t="s">
        <v>343</v>
      </c>
    </row>
    <row r="173" spans="2:65" s="1" customFormat="1" ht="25.5" customHeight="1">
      <c r="B173" s="131"/>
      <c r="C173" s="160" t="s">
        <v>344</v>
      </c>
      <c r="D173" s="160" t="s">
        <v>200</v>
      </c>
      <c r="E173" s="161" t="s">
        <v>345</v>
      </c>
      <c r="F173" s="228" t="s">
        <v>346</v>
      </c>
      <c r="G173" s="228"/>
      <c r="H173" s="228"/>
      <c r="I173" s="228"/>
      <c r="J173" s="162" t="s">
        <v>251</v>
      </c>
      <c r="K173" s="163">
        <v>312</v>
      </c>
      <c r="L173" s="230">
        <v>0</v>
      </c>
      <c r="M173" s="230"/>
      <c r="N173" s="220">
        <f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>V173*K173</f>
        <v>0</v>
      </c>
      <c r="X173" s="166">
        <v>0</v>
      </c>
      <c r="Y173" s="166">
        <f>X173*K173</f>
        <v>0</v>
      </c>
      <c r="Z173" s="166">
        <v>1.3500000000000001E-3</v>
      </c>
      <c r="AA173" s="167">
        <f>Z173*K173</f>
        <v>0.42120000000000002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178</v>
      </c>
      <c r="BK173" s="168">
        <f>ROUND(L173*K173,3)</f>
        <v>0</v>
      </c>
      <c r="BL173" s="18" t="s">
        <v>261</v>
      </c>
      <c r="BM173" s="18" t="s">
        <v>347</v>
      </c>
    </row>
    <row r="174" spans="2:65" s="1" customFormat="1" ht="25.5" customHeight="1">
      <c r="B174" s="131"/>
      <c r="C174" s="160" t="s">
        <v>348</v>
      </c>
      <c r="D174" s="160" t="s">
        <v>200</v>
      </c>
      <c r="E174" s="161" t="s">
        <v>349</v>
      </c>
      <c r="F174" s="228" t="s">
        <v>350</v>
      </c>
      <c r="G174" s="228"/>
      <c r="H174" s="228"/>
      <c r="I174" s="228"/>
      <c r="J174" s="162" t="s">
        <v>334</v>
      </c>
      <c r="K174" s="164">
        <v>0</v>
      </c>
      <c r="L174" s="230">
        <v>0</v>
      </c>
      <c r="M174" s="230"/>
      <c r="N174" s="220">
        <f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178</v>
      </c>
      <c r="BK174" s="168">
        <f>ROUND(L174*K174,3)</f>
        <v>0</v>
      </c>
      <c r="BL174" s="18" t="s">
        <v>261</v>
      </c>
      <c r="BM174" s="18" t="s">
        <v>351</v>
      </c>
    </row>
    <row r="175" spans="2:65" s="9" customFormat="1" ht="29.85" customHeight="1">
      <c r="B175" s="149"/>
      <c r="C175" s="150"/>
      <c r="D175" s="159" t="s">
        <v>169</v>
      </c>
      <c r="E175" s="159"/>
      <c r="F175" s="159"/>
      <c r="G175" s="159"/>
      <c r="H175" s="159"/>
      <c r="I175" s="159"/>
      <c r="J175" s="159"/>
      <c r="K175" s="159"/>
      <c r="L175" s="159"/>
      <c r="M175" s="159"/>
      <c r="N175" s="222">
        <f>BK175</f>
        <v>0</v>
      </c>
      <c r="O175" s="223"/>
      <c r="P175" s="223"/>
      <c r="Q175" s="223"/>
      <c r="R175" s="152"/>
      <c r="T175" s="153"/>
      <c r="U175" s="150"/>
      <c r="V175" s="150"/>
      <c r="W175" s="154">
        <f>SUM(W176:W182)</f>
        <v>0</v>
      </c>
      <c r="X175" s="150"/>
      <c r="Y175" s="154">
        <f>SUM(Y176:Y182)</f>
        <v>4.7093099999999999E-2</v>
      </c>
      <c r="Z175" s="150"/>
      <c r="AA175" s="155">
        <f>SUM(AA176:AA182)</f>
        <v>0</v>
      </c>
      <c r="AR175" s="156" t="s">
        <v>178</v>
      </c>
      <c r="AT175" s="157" t="s">
        <v>76</v>
      </c>
      <c r="AU175" s="157" t="s">
        <v>85</v>
      </c>
      <c r="AY175" s="156" t="s">
        <v>199</v>
      </c>
      <c r="BK175" s="158">
        <f>SUM(BK176:BK182)</f>
        <v>0</v>
      </c>
    </row>
    <row r="176" spans="2:65" s="1" customFormat="1" ht="38.25" customHeight="1">
      <c r="B176" s="131"/>
      <c r="C176" s="160" t="s">
        <v>352</v>
      </c>
      <c r="D176" s="160" t="s">
        <v>200</v>
      </c>
      <c r="E176" s="161" t="s">
        <v>353</v>
      </c>
      <c r="F176" s="228" t="s">
        <v>354</v>
      </c>
      <c r="G176" s="228"/>
      <c r="H176" s="228"/>
      <c r="I176" s="228"/>
      <c r="J176" s="162" t="s">
        <v>251</v>
      </c>
      <c r="K176" s="163">
        <v>9</v>
      </c>
      <c r="L176" s="230">
        <v>0</v>
      </c>
      <c r="M176" s="230"/>
      <c r="N176" s="220">
        <f t="shared" ref="N176:N182" si="25">ROUND(L176*K176,3)</f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ref="W176:W182" si="26">V176*K176</f>
        <v>0</v>
      </c>
      <c r="X176" s="166">
        <v>4.5899999999999998E-5</v>
      </c>
      <c r="Y176" s="166">
        <f t="shared" ref="Y176:Y182" si="27">X176*K176</f>
        <v>4.1309999999999996E-4</v>
      </c>
      <c r="Z176" s="166">
        <v>0</v>
      </c>
      <c r="AA176" s="167">
        <f t="shared" ref="AA176:AA182" si="28">Z176*K176</f>
        <v>0</v>
      </c>
      <c r="AR176" s="18" t="s">
        <v>261</v>
      </c>
      <c r="AT176" s="18" t="s">
        <v>200</v>
      </c>
      <c r="AU176" s="18" t="s">
        <v>178</v>
      </c>
      <c r="AY176" s="18" t="s">
        <v>199</v>
      </c>
      <c r="BE176" s="105">
        <f t="shared" ref="BE176:BE182" si="29">IF(U176="základná",N176,0)</f>
        <v>0</v>
      </c>
      <c r="BF176" s="105">
        <f t="shared" ref="BF176:BF182" si="30">IF(U176="znížená",N176,0)</f>
        <v>0</v>
      </c>
      <c r="BG176" s="105">
        <f t="shared" ref="BG176:BG182" si="31">IF(U176="zákl. prenesená",N176,0)</f>
        <v>0</v>
      </c>
      <c r="BH176" s="105">
        <f t="shared" ref="BH176:BH182" si="32">IF(U176="zníž. prenesená",N176,0)</f>
        <v>0</v>
      </c>
      <c r="BI176" s="105">
        <f t="shared" ref="BI176:BI182" si="33">IF(U176="nulová",N176,0)</f>
        <v>0</v>
      </c>
      <c r="BJ176" s="18" t="s">
        <v>178</v>
      </c>
      <c r="BK176" s="168">
        <f t="shared" ref="BK176:BK182" si="34">ROUND(L176*K176,3)</f>
        <v>0</v>
      </c>
      <c r="BL176" s="18" t="s">
        <v>261</v>
      </c>
      <c r="BM176" s="18" t="s">
        <v>355</v>
      </c>
    </row>
    <row r="177" spans="2:65" s="1" customFormat="1" ht="38.25" customHeight="1">
      <c r="B177" s="131"/>
      <c r="C177" s="169" t="s">
        <v>356</v>
      </c>
      <c r="D177" s="169" t="s">
        <v>327</v>
      </c>
      <c r="E177" s="170" t="s">
        <v>357</v>
      </c>
      <c r="F177" s="229" t="s">
        <v>358</v>
      </c>
      <c r="G177" s="229"/>
      <c r="H177" s="229"/>
      <c r="I177" s="229"/>
      <c r="J177" s="171" t="s">
        <v>251</v>
      </c>
      <c r="K177" s="172">
        <v>9</v>
      </c>
      <c r="L177" s="231">
        <v>0</v>
      </c>
      <c r="M177" s="231"/>
      <c r="N177" s="221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5.0000000000000001E-3</v>
      </c>
      <c r="Y177" s="166">
        <f t="shared" si="27"/>
        <v>4.4999999999999998E-2</v>
      </c>
      <c r="Z177" s="166">
        <v>0</v>
      </c>
      <c r="AA177" s="167">
        <f t="shared" si="28"/>
        <v>0</v>
      </c>
      <c r="AR177" s="18" t="s">
        <v>326</v>
      </c>
      <c r="AT177" s="18" t="s">
        <v>327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261</v>
      </c>
      <c r="BM177" s="18" t="s">
        <v>359</v>
      </c>
    </row>
    <row r="178" spans="2:65" s="1" customFormat="1" ht="38.25" customHeight="1">
      <c r="B178" s="131"/>
      <c r="C178" s="160" t="s">
        <v>360</v>
      </c>
      <c r="D178" s="160" t="s">
        <v>200</v>
      </c>
      <c r="E178" s="161" t="s">
        <v>361</v>
      </c>
      <c r="F178" s="228" t="s">
        <v>362</v>
      </c>
      <c r="G178" s="228"/>
      <c r="H178" s="228"/>
      <c r="I178" s="228"/>
      <c r="J178" s="162" t="s">
        <v>316</v>
      </c>
      <c r="K178" s="163">
        <v>1</v>
      </c>
      <c r="L178" s="230">
        <v>0</v>
      </c>
      <c r="M178" s="230"/>
      <c r="N178" s="220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0</v>
      </c>
      <c r="Y178" s="166">
        <f t="shared" si="27"/>
        <v>0</v>
      </c>
      <c r="Z178" s="166">
        <v>0</v>
      </c>
      <c r="AA178" s="167">
        <f t="shared" si="28"/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261</v>
      </c>
      <c r="BM178" s="18" t="s">
        <v>363</v>
      </c>
    </row>
    <row r="179" spans="2:65" s="1" customFormat="1" ht="38.25" customHeight="1">
      <c r="B179" s="131"/>
      <c r="C179" s="160" t="s">
        <v>364</v>
      </c>
      <c r="D179" s="160" t="s">
        <v>200</v>
      </c>
      <c r="E179" s="161" t="s">
        <v>365</v>
      </c>
      <c r="F179" s="228" t="s">
        <v>366</v>
      </c>
      <c r="G179" s="228"/>
      <c r="H179" s="228"/>
      <c r="I179" s="228"/>
      <c r="J179" s="162" t="s">
        <v>316</v>
      </c>
      <c r="K179" s="163">
        <v>2</v>
      </c>
      <c r="L179" s="230">
        <v>0</v>
      </c>
      <c r="M179" s="230"/>
      <c r="N179" s="220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261</v>
      </c>
      <c r="BM179" s="18" t="s">
        <v>367</v>
      </c>
    </row>
    <row r="180" spans="2:65" s="1" customFormat="1" ht="25.5" customHeight="1">
      <c r="B180" s="131"/>
      <c r="C180" s="160" t="s">
        <v>368</v>
      </c>
      <c r="D180" s="160" t="s">
        <v>200</v>
      </c>
      <c r="E180" s="161" t="s">
        <v>369</v>
      </c>
      <c r="F180" s="228" t="s">
        <v>370</v>
      </c>
      <c r="G180" s="228"/>
      <c r="H180" s="228"/>
      <c r="I180" s="228"/>
      <c r="J180" s="162" t="s">
        <v>203</v>
      </c>
      <c r="K180" s="163">
        <v>198.39</v>
      </c>
      <c r="L180" s="230">
        <v>0</v>
      </c>
      <c r="M180" s="230"/>
      <c r="N180" s="220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8" t="s">
        <v>204</v>
      </c>
      <c r="AT180" s="18" t="s">
        <v>200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204</v>
      </c>
      <c r="BM180" s="18" t="s">
        <v>371</v>
      </c>
    </row>
    <row r="181" spans="2:65" s="1" customFormat="1" ht="38.25" customHeight="1">
      <c r="B181" s="131"/>
      <c r="C181" s="160" t="s">
        <v>372</v>
      </c>
      <c r="D181" s="160" t="s">
        <v>200</v>
      </c>
      <c r="E181" s="161" t="s">
        <v>373</v>
      </c>
      <c r="F181" s="228" t="s">
        <v>374</v>
      </c>
      <c r="G181" s="228"/>
      <c r="H181" s="228"/>
      <c r="I181" s="228"/>
      <c r="J181" s="162" t="s">
        <v>251</v>
      </c>
      <c r="K181" s="163">
        <v>28</v>
      </c>
      <c r="L181" s="230">
        <v>0</v>
      </c>
      <c r="M181" s="230"/>
      <c r="N181" s="220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6.0000000000000002E-5</v>
      </c>
      <c r="Y181" s="166">
        <f t="shared" si="27"/>
        <v>1.6800000000000001E-3</v>
      </c>
      <c r="Z181" s="166">
        <v>0</v>
      </c>
      <c r="AA181" s="167">
        <f t="shared" si="28"/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261</v>
      </c>
      <c r="BM181" s="18" t="s">
        <v>375</v>
      </c>
    </row>
    <row r="182" spans="2:65" s="1" customFormat="1" ht="38.25" customHeight="1">
      <c r="B182" s="131"/>
      <c r="C182" s="160" t="s">
        <v>376</v>
      </c>
      <c r="D182" s="160" t="s">
        <v>200</v>
      </c>
      <c r="E182" s="161" t="s">
        <v>377</v>
      </c>
      <c r="F182" s="228" t="s">
        <v>378</v>
      </c>
      <c r="G182" s="228"/>
      <c r="H182" s="228"/>
      <c r="I182" s="228"/>
      <c r="J182" s="162" t="s">
        <v>334</v>
      </c>
      <c r="K182" s="164">
        <v>0</v>
      </c>
      <c r="L182" s="230">
        <v>0</v>
      </c>
      <c r="M182" s="230"/>
      <c r="N182" s="220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8" t="s">
        <v>261</v>
      </c>
      <c r="AT182" s="18" t="s">
        <v>200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261</v>
      </c>
      <c r="BM182" s="18" t="s">
        <v>379</v>
      </c>
    </row>
    <row r="183" spans="2:65" s="9" customFormat="1" ht="29.85" customHeight="1">
      <c r="B183" s="149"/>
      <c r="C183" s="150"/>
      <c r="D183" s="159" t="s">
        <v>170</v>
      </c>
      <c r="E183" s="159"/>
      <c r="F183" s="159"/>
      <c r="G183" s="159"/>
      <c r="H183" s="159"/>
      <c r="I183" s="159"/>
      <c r="J183" s="159"/>
      <c r="K183" s="159"/>
      <c r="L183" s="159"/>
      <c r="M183" s="159"/>
      <c r="N183" s="222">
        <f>BK183</f>
        <v>0</v>
      </c>
      <c r="O183" s="223"/>
      <c r="P183" s="223"/>
      <c r="Q183" s="223"/>
      <c r="R183" s="152"/>
      <c r="T183" s="153"/>
      <c r="U183" s="150"/>
      <c r="V183" s="150"/>
      <c r="W183" s="154">
        <f>SUM(W184:W189)</f>
        <v>0</v>
      </c>
      <c r="X183" s="150"/>
      <c r="Y183" s="154">
        <f>SUM(Y184:Y189)</f>
        <v>1.14E-2</v>
      </c>
      <c r="Z183" s="150"/>
      <c r="AA183" s="155">
        <f>SUM(AA184:AA189)</f>
        <v>0</v>
      </c>
      <c r="AR183" s="156" t="s">
        <v>178</v>
      </c>
      <c r="AT183" s="157" t="s">
        <v>76</v>
      </c>
      <c r="AU183" s="157" t="s">
        <v>85</v>
      </c>
      <c r="AY183" s="156" t="s">
        <v>199</v>
      </c>
      <c r="BK183" s="158">
        <f>SUM(BK184:BK189)</f>
        <v>0</v>
      </c>
    </row>
    <row r="184" spans="2:65" s="1" customFormat="1" ht="25.5" customHeight="1">
      <c r="B184" s="131"/>
      <c r="C184" s="160" t="s">
        <v>380</v>
      </c>
      <c r="D184" s="160" t="s">
        <v>200</v>
      </c>
      <c r="E184" s="161" t="s">
        <v>381</v>
      </c>
      <c r="F184" s="228" t="s">
        <v>382</v>
      </c>
      <c r="G184" s="228"/>
      <c r="H184" s="228"/>
      <c r="I184" s="228"/>
      <c r="J184" s="162" t="s">
        <v>316</v>
      </c>
      <c r="K184" s="163">
        <v>3</v>
      </c>
      <c r="L184" s="230">
        <v>0</v>
      </c>
      <c r="M184" s="230"/>
      <c r="N184" s="220">
        <f t="shared" ref="N184:N189" si="35"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ref="W184:W189" si="36">V184*K184</f>
        <v>0</v>
      </c>
      <c r="X184" s="166">
        <v>0</v>
      </c>
      <c r="Y184" s="166">
        <f t="shared" ref="Y184:Y189" si="37">X184*K184</f>
        <v>0</v>
      </c>
      <c r="Z184" s="166">
        <v>0</v>
      </c>
      <c r="AA184" s="167">
        <f t="shared" ref="AA184:AA189" si="38"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 t="shared" ref="BE184:BE189" si="39">IF(U184="základná",N184,0)</f>
        <v>0</v>
      </c>
      <c r="BF184" s="105">
        <f t="shared" ref="BF184:BF189" si="40">IF(U184="znížená",N184,0)</f>
        <v>0</v>
      </c>
      <c r="BG184" s="105">
        <f t="shared" ref="BG184:BG189" si="41">IF(U184="zákl. prenesená",N184,0)</f>
        <v>0</v>
      </c>
      <c r="BH184" s="105">
        <f t="shared" ref="BH184:BH189" si="42">IF(U184="zníž. prenesená",N184,0)</f>
        <v>0</v>
      </c>
      <c r="BI184" s="105">
        <f t="shared" ref="BI184:BI189" si="43">IF(U184="nulová",N184,0)</f>
        <v>0</v>
      </c>
      <c r="BJ184" s="18" t="s">
        <v>178</v>
      </c>
      <c r="BK184" s="168">
        <f t="shared" ref="BK184:BK189" si="44">ROUND(L184*K184,3)</f>
        <v>0</v>
      </c>
      <c r="BL184" s="18" t="s">
        <v>261</v>
      </c>
      <c r="BM184" s="18" t="s">
        <v>383</v>
      </c>
    </row>
    <row r="185" spans="2:65" s="1" customFormat="1" ht="16.5" customHeight="1">
      <c r="B185" s="131"/>
      <c r="C185" s="169" t="s">
        <v>384</v>
      </c>
      <c r="D185" s="169" t="s">
        <v>327</v>
      </c>
      <c r="E185" s="170" t="s">
        <v>385</v>
      </c>
      <c r="F185" s="229" t="s">
        <v>386</v>
      </c>
      <c r="G185" s="229"/>
      <c r="H185" s="229"/>
      <c r="I185" s="229"/>
      <c r="J185" s="171" t="s">
        <v>316</v>
      </c>
      <c r="K185" s="172">
        <v>1</v>
      </c>
      <c r="L185" s="231">
        <v>0</v>
      </c>
      <c r="M185" s="231"/>
      <c r="N185" s="221">
        <f t="shared" si="3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36"/>
        <v>0</v>
      </c>
      <c r="X185" s="166">
        <v>3.8E-3</v>
      </c>
      <c r="Y185" s="166">
        <f t="shared" si="37"/>
        <v>3.8E-3</v>
      </c>
      <c r="Z185" s="166">
        <v>0</v>
      </c>
      <c r="AA185" s="167">
        <f t="shared" si="38"/>
        <v>0</v>
      </c>
      <c r="AR185" s="18" t="s">
        <v>326</v>
      </c>
      <c r="AT185" s="18" t="s">
        <v>327</v>
      </c>
      <c r="AU185" s="18" t="s">
        <v>178</v>
      </c>
      <c r="AY185" s="18" t="s">
        <v>199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178</v>
      </c>
      <c r="BK185" s="168">
        <f t="shared" si="44"/>
        <v>0</v>
      </c>
      <c r="BL185" s="18" t="s">
        <v>261</v>
      </c>
      <c r="BM185" s="18" t="s">
        <v>387</v>
      </c>
    </row>
    <row r="186" spans="2:65" s="1" customFormat="1" ht="16.5" customHeight="1">
      <c r="B186" s="131"/>
      <c r="C186" s="169" t="s">
        <v>388</v>
      </c>
      <c r="D186" s="169" t="s">
        <v>327</v>
      </c>
      <c r="E186" s="170" t="s">
        <v>389</v>
      </c>
      <c r="F186" s="229" t="s">
        <v>390</v>
      </c>
      <c r="G186" s="229"/>
      <c r="H186" s="229"/>
      <c r="I186" s="229"/>
      <c r="J186" s="171" t="s">
        <v>316</v>
      </c>
      <c r="K186" s="172">
        <v>2</v>
      </c>
      <c r="L186" s="231">
        <v>0</v>
      </c>
      <c r="M186" s="231"/>
      <c r="N186" s="221">
        <f t="shared" si="3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36"/>
        <v>0</v>
      </c>
      <c r="X186" s="166">
        <v>3.8E-3</v>
      </c>
      <c r="Y186" s="166">
        <f t="shared" si="37"/>
        <v>7.6E-3</v>
      </c>
      <c r="Z186" s="166">
        <v>0</v>
      </c>
      <c r="AA186" s="167">
        <f t="shared" si="38"/>
        <v>0</v>
      </c>
      <c r="AR186" s="18" t="s">
        <v>326</v>
      </c>
      <c r="AT186" s="18" t="s">
        <v>327</v>
      </c>
      <c r="AU186" s="18" t="s">
        <v>178</v>
      </c>
      <c r="AY186" s="18" t="s">
        <v>199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178</v>
      </c>
      <c r="BK186" s="168">
        <f t="shared" si="44"/>
        <v>0</v>
      </c>
      <c r="BL186" s="18" t="s">
        <v>261</v>
      </c>
      <c r="BM186" s="18" t="s">
        <v>391</v>
      </c>
    </row>
    <row r="187" spans="2:65" s="1" customFormat="1" ht="25.5" customHeight="1">
      <c r="B187" s="131"/>
      <c r="C187" s="160" t="s">
        <v>392</v>
      </c>
      <c r="D187" s="160" t="s">
        <v>200</v>
      </c>
      <c r="E187" s="161" t="s">
        <v>393</v>
      </c>
      <c r="F187" s="228" t="s">
        <v>394</v>
      </c>
      <c r="G187" s="228"/>
      <c r="H187" s="228"/>
      <c r="I187" s="228"/>
      <c r="J187" s="162" t="s">
        <v>316</v>
      </c>
      <c r="K187" s="163">
        <v>5</v>
      </c>
      <c r="L187" s="230">
        <v>0</v>
      </c>
      <c r="M187" s="230"/>
      <c r="N187" s="220">
        <f t="shared" si="3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36"/>
        <v>0</v>
      </c>
      <c r="X187" s="166">
        <v>0</v>
      </c>
      <c r="Y187" s="166">
        <f t="shared" si="37"/>
        <v>0</v>
      </c>
      <c r="Z187" s="166">
        <v>0</v>
      </c>
      <c r="AA187" s="167">
        <f t="shared" si="38"/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178</v>
      </c>
      <c r="BK187" s="168">
        <f t="shared" si="44"/>
        <v>0</v>
      </c>
      <c r="BL187" s="18" t="s">
        <v>261</v>
      </c>
      <c r="BM187" s="18" t="s">
        <v>395</v>
      </c>
    </row>
    <row r="188" spans="2:65" s="1" customFormat="1" ht="25.5" customHeight="1">
      <c r="B188" s="131"/>
      <c r="C188" s="160" t="s">
        <v>396</v>
      </c>
      <c r="D188" s="160" t="s">
        <v>200</v>
      </c>
      <c r="E188" s="161" t="s">
        <v>397</v>
      </c>
      <c r="F188" s="228" t="s">
        <v>398</v>
      </c>
      <c r="G188" s="228"/>
      <c r="H188" s="228"/>
      <c r="I188" s="228"/>
      <c r="J188" s="162" t="s">
        <v>316</v>
      </c>
      <c r="K188" s="163">
        <v>3</v>
      </c>
      <c r="L188" s="230">
        <v>0</v>
      </c>
      <c r="M188" s="230"/>
      <c r="N188" s="220">
        <f t="shared" si="3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36"/>
        <v>0</v>
      </c>
      <c r="X188" s="166">
        <v>0</v>
      </c>
      <c r="Y188" s="166">
        <f t="shared" si="37"/>
        <v>0</v>
      </c>
      <c r="Z188" s="166">
        <v>0</v>
      </c>
      <c r="AA188" s="167">
        <f t="shared" si="38"/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178</v>
      </c>
      <c r="BK188" s="168">
        <f t="shared" si="44"/>
        <v>0</v>
      </c>
      <c r="BL188" s="18" t="s">
        <v>261</v>
      </c>
      <c r="BM188" s="18" t="s">
        <v>399</v>
      </c>
    </row>
    <row r="189" spans="2:65" s="1" customFormat="1" ht="38.25" customHeight="1">
      <c r="B189" s="131"/>
      <c r="C189" s="160" t="s">
        <v>400</v>
      </c>
      <c r="D189" s="160" t="s">
        <v>200</v>
      </c>
      <c r="E189" s="161" t="s">
        <v>401</v>
      </c>
      <c r="F189" s="228" t="s">
        <v>402</v>
      </c>
      <c r="G189" s="228"/>
      <c r="H189" s="228"/>
      <c r="I189" s="228"/>
      <c r="J189" s="162" t="s">
        <v>334</v>
      </c>
      <c r="K189" s="164">
        <v>0</v>
      </c>
      <c r="L189" s="230">
        <v>0</v>
      </c>
      <c r="M189" s="230"/>
      <c r="N189" s="220">
        <f t="shared" si="3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36"/>
        <v>0</v>
      </c>
      <c r="X189" s="166">
        <v>0</v>
      </c>
      <c r="Y189" s="166">
        <f t="shared" si="37"/>
        <v>0</v>
      </c>
      <c r="Z189" s="166">
        <v>0</v>
      </c>
      <c r="AA189" s="167">
        <f t="shared" si="38"/>
        <v>0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178</v>
      </c>
      <c r="BK189" s="168">
        <f t="shared" si="44"/>
        <v>0</v>
      </c>
      <c r="BL189" s="18" t="s">
        <v>261</v>
      </c>
      <c r="BM189" s="18" t="s">
        <v>403</v>
      </c>
    </row>
    <row r="190" spans="2:65" s="9" customFormat="1" ht="29.85" customHeight="1">
      <c r="B190" s="149"/>
      <c r="C190" s="150"/>
      <c r="D190" s="159" t="s">
        <v>171</v>
      </c>
      <c r="E190" s="159"/>
      <c r="F190" s="159"/>
      <c r="G190" s="159"/>
      <c r="H190" s="159"/>
      <c r="I190" s="159"/>
      <c r="J190" s="159"/>
      <c r="K190" s="159"/>
      <c r="L190" s="159"/>
      <c r="M190" s="159"/>
      <c r="N190" s="222">
        <f>BK190</f>
        <v>0</v>
      </c>
      <c r="O190" s="223"/>
      <c r="P190" s="223"/>
      <c r="Q190" s="223"/>
      <c r="R190" s="152"/>
      <c r="T190" s="153"/>
      <c r="U190" s="150"/>
      <c r="V190" s="150"/>
      <c r="W190" s="154">
        <f>SUM(W191:W194)</f>
        <v>0</v>
      </c>
      <c r="X190" s="150"/>
      <c r="Y190" s="154">
        <f>SUM(Y191:Y194)</f>
        <v>0.31709420000000005</v>
      </c>
      <c r="Z190" s="150"/>
      <c r="AA190" s="155">
        <f>SUM(AA191:AA194)</f>
        <v>0</v>
      </c>
      <c r="AR190" s="156" t="s">
        <v>178</v>
      </c>
      <c r="AT190" s="157" t="s">
        <v>76</v>
      </c>
      <c r="AU190" s="157" t="s">
        <v>85</v>
      </c>
      <c r="AY190" s="156" t="s">
        <v>199</v>
      </c>
      <c r="BK190" s="158">
        <f>SUM(BK191:BK194)</f>
        <v>0</v>
      </c>
    </row>
    <row r="191" spans="2:65" s="1" customFormat="1" ht="25.5" customHeight="1">
      <c r="B191" s="131"/>
      <c r="C191" s="160" t="s">
        <v>404</v>
      </c>
      <c r="D191" s="160" t="s">
        <v>200</v>
      </c>
      <c r="E191" s="161" t="s">
        <v>405</v>
      </c>
      <c r="F191" s="228" t="s">
        <v>406</v>
      </c>
      <c r="G191" s="228"/>
      <c r="H191" s="228"/>
      <c r="I191" s="228"/>
      <c r="J191" s="162" t="s">
        <v>203</v>
      </c>
      <c r="K191" s="163">
        <v>340</v>
      </c>
      <c r="L191" s="230">
        <v>0</v>
      </c>
      <c r="M191" s="230"/>
      <c r="N191" s="220">
        <f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>V191*K191</f>
        <v>0</v>
      </c>
      <c r="X191" s="166">
        <v>2.3000000000000001E-4</v>
      </c>
      <c r="Y191" s="166">
        <f>X191*K191</f>
        <v>7.8200000000000006E-2</v>
      </c>
      <c r="Z191" s="166">
        <v>0</v>
      </c>
      <c r="AA191" s="167">
        <f>Z191*K191</f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>IF(U191="základná",N191,0)</f>
        <v>0</v>
      </c>
      <c r="BF191" s="105">
        <f>IF(U191="znížená",N191,0)</f>
        <v>0</v>
      </c>
      <c r="BG191" s="105">
        <f>IF(U191="zákl. prenesená",N191,0)</f>
        <v>0</v>
      </c>
      <c r="BH191" s="105">
        <f>IF(U191="zníž. prenesená",N191,0)</f>
        <v>0</v>
      </c>
      <c r="BI191" s="105">
        <f>IF(U191="nulová",N191,0)</f>
        <v>0</v>
      </c>
      <c r="BJ191" s="18" t="s">
        <v>178</v>
      </c>
      <c r="BK191" s="168">
        <f>ROUND(L191*K191,3)</f>
        <v>0</v>
      </c>
      <c r="BL191" s="18" t="s">
        <v>261</v>
      </c>
      <c r="BM191" s="18" t="s">
        <v>407</v>
      </c>
    </row>
    <row r="192" spans="2:65" s="1" customFormat="1" ht="38.25" customHeight="1">
      <c r="B192" s="131"/>
      <c r="C192" s="160" t="s">
        <v>408</v>
      </c>
      <c r="D192" s="160" t="s">
        <v>200</v>
      </c>
      <c r="E192" s="161" t="s">
        <v>409</v>
      </c>
      <c r="F192" s="228" t="s">
        <v>410</v>
      </c>
      <c r="G192" s="228"/>
      <c r="H192" s="228"/>
      <c r="I192" s="228"/>
      <c r="J192" s="162" t="s">
        <v>203</v>
      </c>
      <c r="K192" s="163">
        <v>468.42</v>
      </c>
      <c r="L192" s="230">
        <v>0</v>
      </c>
      <c r="M192" s="230"/>
      <c r="N192" s="220">
        <f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8" t="s">
        <v>261</v>
      </c>
      <c r="AT192" s="18" t="s">
        <v>200</v>
      </c>
      <c r="AU192" s="18" t="s">
        <v>178</v>
      </c>
      <c r="AY192" s="18" t="s">
        <v>199</v>
      </c>
      <c r="BE192" s="105">
        <f>IF(U192="základná",N192,0)</f>
        <v>0</v>
      </c>
      <c r="BF192" s="105">
        <f>IF(U192="znížená",N192,0)</f>
        <v>0</v>
      </c>
      <c r="BG192" s="105">
        <f>IF(U192="zákl. prenesená",N192,0)</f>
        <v>0</v>
      </c>
      <c r="BH192" s="105">
        <f>IF(U192="zníž. prenesená",N192,0)</f>
        <v>0</v>
      </c>
      <c r="BI192" s="105">
        <f>IF(U192="nulová",N192,0)</f>
        <v>0</v>
      </c>
      <c r="BJ192" s="18" t="s">
        <v>178</v>
      </c>
      <c r="BK192" s="168">
        <f>ROUND(L192*K192,3)</f>
        <v>0</v>
      </c>
      <c r="BL192" s="18" t="s">
        <v>261</v>
      </c>
      <c r="BM192" s="18" t="s">
        <v>411</v>
      </c>
    </row>
    <row r="193" spans="2:65" s="1" customFormat="1" ht="25.5" customHeight="1">
      <c r="B193" s="131"/>
      <c r="C193" s="160" t="s">
        <v>412</v>
      </c>
      <c r="D193" s="160" t="s">
        <v>200</v>
      </c>
      <c r="E193" s="161" t="s">
        <v>413</v>
      </c>
      <c r="F193" s="228" t="s">
        <v>414</v>
      </c>
      <c r="G193" s="228"/>
      <c r="H193" s="228"/>
      <c r="I193" s="228"/>
      <c r="J193" s="162" t="s">
        <v>203</v>
      </c>
      <c r="K193" s="163">
        <v>468.42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3.8000000000000002E-4</v>
      </c>
      <c r="Y193" s="166">
        <f>X193*K193</f>
        <v>0.17799960000000001</v>
      </c>
      <c r="Z193" s="166">
        <v>0</v>
      </c>
      <c r="AA193" s="167">
        <f>Z193*K193</f>
        <v>0</v>
      </c>
      <c r="AR193" s="18" t="s">
        <v>261</v>
      </c>
      <c r="AT193" s="18" t="s">
        <v>200</v>
      </c>
      <c r="AU193" s="18" t="s">
        <v>178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261</v>
      </c>
      <c r="BM193" s="18" t="s">
        <v>415</v>
      </c>
    </row>
    <row r="194" spans="2:65" s="1" customFormat="1" ht="25.5" customHeight="1">
      <c r="B194" s="131"/>
      <c r="C194" s="160" t="s">
        <v>416</v>
      </c>
      <c r="D194" s="160" t="s">
        <v>200</v>
      </c>
      <c r="E194" s="161" t="s">
        <v>417</v>
      </c>
      <c r="F194" s="228" t="s">
        <v>418</v>
      </c>
      <c r="G194" s="228"/>
      <c r="H194" s="228"/>
      <c r="I194" s="228"/>
      <c r="J194" s="162" t="s">
        <v>203</v>
      </c>
      <c r="K194" s="163">
        <v>468.42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1.2999999999999999E-4</v>
      </c>
      <c r="Y194" s="166">
        <f>X194*K194</f>
        <v>6.08946E-2</v>
      </c>
      <c r="Z194" s="166">
        <v>0</v>
      </c>
      <c r="AA194" s="167">
        <f>Z194*K194</f>
        <v>0</v>
      </c>
      <c r="AR194" s="18" t="s">
        <v>261</v>
      </c>
      <c r="AT194" s="18" t="s">
        <v>200</v>
      </c>
      <c r="AU194" s="18" t="s">
        <v>178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261</v>
      </c>
      <c r="BM194" s="18" t="s">
        <v>419</v>
      </c>
    </row>
    <row r="195" spans="2:65" s="9" customFormat="1" ht="37.35" customHeight="1">
      <c r="B195" s="149"/>
      <c r="C195" s="150"/>
      <c r="D195" s="151" t="s">
        <v>172</v>
      </c>
      <c r="E195" s="151"/>
      <c r="F195" s="151"/>
      <c r="G195" s="151"/>
      <c r="H195" s="151"/>
      <c r="I195" s="151"/>
      <c r="J195" s="151"/>
      <c r="K195" s="151"/>
      <c r="L195" s="151"/>
      <c r="M195" s="151"/>
      <c r="N195" s="259">
        <f>BK195</f>
        <v>0</v>
      </c>
      <c r="O195" s="260"/>
      <c r="P195" s="260"/>
      <c r="Q195" s="260"/>
      <c r="R195" s="152"/>
      <c r="T195" s="153"/>
      <c r="U195" s="150"/>
      <c r="V195" s="150"/>
      <c r="W195" s="154">
        <f>SUM(W196:W200)</f>
        <v>0</v>
      </c>
      <c r="X195" s="150"/>
      <c r="Y195" s="154">
        <f>SUM(Y196:Y200)</f>
        <v>0</v>
      </c>
      <c r="Z195" s="150"/>
      <c r="AA195" s="155">
        <f>SUM(AA196:AA200)</f>
        <v>0</v>
      </c>
      <c r="AR195" s="156" t="s">
        <v>204</v>
      </c>
      <c r="AT195" s="157" t="s">
        <v>76</v>
      </c>
      <c r="AU195" s="157" t="s">
        <v>77</v>
      </c>
      <c r="AY195" s="156" t="s">
        <v>199</v>
      </c>
      <c r="BK195" s="158">
        <f>SUM(BK196:BK200)</f>
        <v>0</v>
      </c>
    </row>
    <row r="196" spans="2:65" s="1" customFormat="1" ht="51" customHeight="1">
      <c r="B196" s="131"/>
      <c r="C196" s="160" t="s">
        <v>420</v>
      </c>
      <c r="D196" s="160" t="s">
        <v>200</v>
      </c>
      <c r="E196" s="161" t="s">
        <v>85</v>
      </c>
      <c r="F196" s="228" t="s">
        <v>421</v>
      </c>
      <c r="G196" s="228"/>
      <c r="H196" s="228"/>
      <c r="I196" s="228"/>
      <c r="J196" s="162" t="s">
        <v>5</v>
      </c>
      <c r="K196" s="163">
        <v>0</v>
      </c>
      <c r="L196" s="230">
        <v>0</v>
      </c>
      <c r="M196" s="230"/>
      <c r="N196" s="220">
        <f>ROUND(L196*K196,3)</f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8" t="s">
        <v>422</v>
      </c>
      <c r="AT196" s="18" t="s">
        <v>200</v>
      </c>
      <c r="AU196" s="18" t="s">
        <v>85</v>
      </c>
      <c r="AY196" s="18" t="s">
        <v>199</v>
      </c>
      <c r="BE196" s="105">
        <f>IF(U196="základná",N196,0)</f>
        <v>0</v>
      </c>
      <c r="BF196" s="105">
        <f>IF(U196="znížená",N196,0)</f>
        <v>0</v>
      </c>
      <c r="BG196" s="105">
        <f>IF(U196="zákl. prenesená",N196,0)</f>
        <v>0</v>
      </c>
      <c r="BH196" s="105">
        <f>IF(U196="zníž. prenesená",N196,0)</f>
        <v>0</v>
      </c>
      <c r="BI196" s="105">
        <f>IF(U196="nulová",N196,0)</f>
        <v>0</v>
      </c>
      <c r="BJ196" s="18" t="s">
        <v>178</v>
      </c>
      <c r="BK196" s="168">
        <f>ROUND(L196*K196,3)</f>
        <v>0</v>
      </c>
      <c r="BL196" s="18" t="s">
        <v>422</v>
      </c>
      <c r="BM196" s="18" t="s">
        <v>423</v>
      </c>
    </row>
    <row r="197" spans="2:65" s="1" customFormat="1" ht="51" customHeight="1">
      <c r="B197" s="131"/>
      <c r="C197" s="160" t="s">
        <v>424</v>
      </c>
      <c r="D197" s="160" t="s">
        <v>200</v>
      </c>
      <c r="E197" s="161" t="s">
        <v>178</v>
      </c>
      <c r="F197" s="228" t="s">
        <v>425</v>
      </c>
      <c r="G197" s="228"/>
      <c r="H197" s="228"/>
      <c r="I197" s="228"/>
      <c r="J197" s="162" t="s">
        <v>5</v>
      </c>
      <c r="K197" s="163">
        <v>0</v>
      </c>
      <c r="L197" s="230">
        <v>0</v>
      </c>
      <c r="M197" s="230"/>
      <c r="N197" s="220">
        <f>ROUND(L197*K197,3)</f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8" t="s">
        <v>422</v>
      </c>
      <c r="AT197" s="18" t="s">
        <v>200</v>
      </c>
      <c r="AU197" s="18" t="s">
        <v>85</v>
      </c>
      <c r="AY197" s="18" t="s">
        <v>199</v>
      </c>
      <c r="BE197" s="105">
        <f>IF(U197="základná",N197,0)</f>
        <v>0</v>
      </c>
      <c r="BF197" s="105">
        <f>IF(U197="znížená",N197,0)</f>
        <v>0</v>
      </c>
      <c r="BG197" s="105">
        <f>IF(U197="zákl. prenesená",N197,0)</f>
        <v>0</v>
      </c>
      <c r="BH197" s="105">
        <f>IF(U197="zníž. prenesená",N197,0)</f>
        <v>0</v>
      </c>
      <c r="BI197" s="105">
        <f>IF(U197="nulová",N197,0)</f>
        <v>0</v>
      </c>
      <c r="BJ197" s="18" t="s">
        <v>178</v>
      </c>
      <c r="BK197" s="168">
        <f>ROUND(L197*K197,3)</f>
        <v>0</v>
      </c>
      <c r="BL197" s="18" t="s">
        <v>422</v>
      </c>
      <c r="BM197" s="18" t="s">
        <v>426</v>
      </c>
    </row>
    <row r="198" spans="2:65" s="1" customFormat="1" ht="63.75" customHeight="1">
      <c r="B198" s="131"/>
      <c r="C198" s="160" t="s">
        <v>427</v>
      </c>
      <c r="D198" s="160" t="s">
        <v>200</v>
      </c>
      <c r="E198" s="161" t="s">
        <v>209</v>
      </c>
      <c r="F198" s="228" t="s">
        <v>428</v>
      </c>
      <c r="G198" s="228"/>
      <c r="H198" s="228"/>
      <c r="I198" s="228"/>
      <c r="J198" s="162" t="s">
        <v>5</v>
      </c>
      <c r="K198" s="163">
        <v>0</v>
      </c>
      <c r="L198" s="230">
        <v>0</v>
      </c>
      <c r="M198" s="230"/>
      <c r="N198" s="220">
        <f>ROUND(L198*K198,3)</f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8" t="s">
        <v>422</v>
      </c>
      <c r="AT198" s="18" t="s">
        <v>200</v>
      </c>
      <c r="AU198" s="18" t="s">
        <v>85</v>
      </c>
      <c r="AY198" s="18" t="s">
        <v>199</v>
      </c>
      <c r="BE198" s="105">
        <f>IF(U198="základná",N198,0)</f>
        <v>0</v>
      </c>
      <c r="BF198" s="105">
        <f>IF(U198="znížená",N198,0)</f>
        <v>0</v>
      </c>
      <c r="BG198" s="105">
        <f>IF(U198="zákl. prenesená",N198,0)</f>
        <v>0</v>
      </c>
      <c r="BH198" s="105">
        <f>IF(U198="zníž. prenesená",N198,0)</f>
        <v>0</v>
      </c>
      <c r="BI198" s="105">
        <f>IF(U198="nulová",N198,0)</f>
        <v>0</v>
      </c>
      <c r="BJ198" s="18" t="s">
        <v>178</v>
      </c>
      <c r="BK198" s="168">
        <f>ROUND(L198*K198,3)</f>
        <v>0</v>
      </c>
      <c r="BL198" s="18" t="s">
        <v>422</v>
      </c>
      <c r="BM198" s="18" t="s">
        <v>429</v>
      </c>
    </row>
    <row r="199" spans="2:65" s="1" customFormat="1" ht="51" customHeight="1">
      <c r="B199" s="131"/>
      <c r="C199" s="160" t="s">
        <v>430</v>
      </c>
      <c r="D199" s="160" t="s">
        <v>200</v>
      </c>
      <c r="E199" s="161" t="s">
        <v>216</v>
      </c>
      <c r="F199" s="228" t="s">
        <v>431</v>
      </c>
      <c r="G199" s="228"/>
      <c r="H199" s="228"/>
      <c r="I199" s="228"/>
      <c r="J199" s="162" t="s">
        <v>5</v>
      </c>
      <c r="K199" s="163">
        <v>0</v>
      </c>
      <c r="L199" s="230">
        <v>0</v>
      </c>
      <c r="M199" s="230"/>
      <c r="N199" s="220">
        <f>ROUND(L199*K199,3)</f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8" t="s">
        <v>422</v>
      </c>
      <c r="AT199" s="18" t="s">
        <v>200</v>
      </c>
      <c r="AU199" s="18" t="s">
        <v>85</v>
      </c>
      <c r="AY199" s="18" t="s">
        <v>199</v>
      </c>
      <c r="BE199" s="105">
        <f>IF(U199="základná",N199,0)</f>
        <v>0</v>
      </c>
      <c r="BF199" s="105">
        <f>IF(U199="znížená",N199,0)</f>
        <v>0</v>
      </c>
      <c r="BG199" s="105">
        <f>IF(U199="zákl. prenesená",N199,0)</f>
        <v>0</v>
      </c>
      <c r="BH199" s="105">
        <f>IF(U199="zníž. prenesená",N199,0)</f>
        <v>0</v>
      </c>
      <c r="BI199" s="105">
        <f>IF(U199="nulová",N199,0)</f>
        <v>0</v>
      </c>
      <c r="BJ199" s="18" t="s">
        <v>178</v>
      </c>
      <c r="BK199" s="168">
        <f>ROUND(L199*K199,3)</f>
        <v>0</v>
      </c>
      <c r="BL199" s="18" t="s">
        <v>422</v>
      </c>
      <c r="BM199" s="18" t="s">
        <v>432</v>
      </c>
    </row>
    <row r="200" spans="2:65" s="1" customFormat="1" ht="25.5" customHeight="1">
      <c r="B200" s="131"/>
      <c r="C200" s="160" t="s">
        <v>433</v>
      </c>
      <c r="D200" s="160" t="s">
        <v>200</v>
      </c>
      <c r="E200" s="161" t="s">
        <v>220</v>
      </c>
      <c r="F200" s="228" t="s">
        <v>434</v>
      </c>
      <c r="G200" s="228"/>
      <c r="H200" s="228"/>
      <c r="I200" s="228"/>
      <c r="J200" s="162" t="s">
        <v>5</v>
      </c>
      <c r="K200" s="163">
        <v>0</v>
      </c>
      <c r="L200" s="230">
        <v>0</v>
      </c>
      <c r="M200" s="230"/>
      <c r="N200" s="220">
        <f>ROUND(L200*K200,3)</f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>V200*K200</f>
        <v>0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18" t="s">
        <v>422</v>
      </c>
      <c r="AT200" s="18" t="s">
        <v>200</v>
      </c>
      <c r="AU200" s="18" t="s">
        <v>85</v>
      </c>
      <c r="AY200" s="18" t="s">
        <v>199</v>
      </c>
      <c r="BE200" s="105">
        <f>IF(U200="základná",N200,0)</f>
        <v>0</v>
      </c>
      <c r="BF200" s="105">
        <f>IF(U200="znížená",N200,0)</f>
        <v>0</v>
      </c>
      <c r="BG200" s="105">
        <f>IF(U200="zákl. prenesená",N200,0)</f>
        <v>0</v>
      </c>
      <c r="BH200" s="105">
        <f>IF(U200="zníž. prenesená",N200,0)</f>
        <v>0</v>
      </c>
      <c r="BI200" s="105">
        <f>IF(U200="nulová",N200,0)</f>
        <v>0</v>
      </c>
      <c r="BJ200" s="18" t="s">
        <v>178</v>
      </c>
      <c r="BK200" s="168">
        <f>ROUND(L200*K200,3)</f>
        <v>0</v>
      </c>
      <c r="BL200" s="18" t="s">
        <v>422</v>
      </c>
      <c r="BM200" s="18" t="s">
        <v>435</v>
      </c>
    </row>
    <row r="201" spans="2:65" s="9" customFormat="1" ht="37.35" customHeight="1">
      <c r="B201" s="149"/>
      <c r="C201" s="150"/>
      <c r="D201" s="151" t="s">
        <v>173</v>
      </c>
      <c r="E201" s="151"/>
      <c r="F201" s="151"/>
      <c r="G201" s="151"/>
      <c r="H201" s="151"/>
      <c r="I201" s="151"/>
      <c r="J201" s="151"/>
      <c r="K201" s="151"/>
      <c r="L201" s="151"/>
      <c r="M201" s="151"/>
      <c r="N201" s="224">
        <f>BK201</f>
        <v>0</v>
      </c>
      <c r="O201" s="225"/>
      <c r="P201" s="225"/>
      <c r="Q201" s="225"/>
      <c r="R201" s="152"/>
      <c r="T201" s="153"/>
      <c r="U201" s="150"/>
      <c r="V201" s="150"/>
      <c r="W201" s="154">
        <f>W202</f>
        <v>0</v>
      </c>
      <c r="X201" s="150"/>
      <c r="Y201" s="154">
        <f>Y202</f>
        <v>0</v>
      </c>
      <c r="Z201" s="150"/>
      <c r="AA201" s="155">
        <f>AA202</f>
        <v>0</v>
      </c>
      <c r="AR201" s="156" t="s">
        <v>216</v>
      </c>
      <c r="AT201" s="157" t="s">
        <v>76</v>
      </c>
      <c r="AU201" s="157" t="s">
        <v>77</v>
      </c>
      <c r="AY201" s="156" t="s">
        <v>199</v>
      </c>
      <c r="BK201" s="158">
        <f>BK202</f>
        <v>0</v>
      </c>
    </row>
    <row r="202" spans="2:65" s="9" customFormat="1" ht="19.95" customHeight="1">
      <c r="B202" s="149"/>
      <c r="C202" s="150"/>
      <c r="D202" s="159" t="s">
        <v>174</v>
      </c>
      <c r="E202" s="159"/>
      <c r="F202" s="159"/>
      <c r="G202" s="159"/>
      <c r="H202" s="159"/>
      <c r="I202" s="159"/>
      <c r="J202" s="159"/>
      <c r="K202" s="159"/>
      <c r="L202" s="159"/>
      <c r="M202" s="159"/>
      <c r="N202" s="226">
        <f>BK202</f>
        <v>0</v>
      </c>
      <c r="O202" s="227"/>
      <c r="P202" s="227"/>
      <c r="Q202" s="227"/>
      <c r="R202" s="152"/>
      <c r="T202" s="153"/>
      <c r="U202" s="150"/>
      <c r="V202" s="150"/>
      <c r="W202" s="154">
        <f>W203</f>
        <v>0</v>
      </c>
      <c r="X202" s="150"/>
      <c r="Y202" s="154">
        <f>Y203</f>
        <v>0</v>
      </c>
      <c r="Z202" s="150"/>
      <c r="AA202" s="155">
        <f>AA203</f>
        <v>0</v>
      </c>
      <c r="AR202" s="156" t="s">
        <v>216</v>
      </c>
      <c r="AT202" s="157" t="s">
        <v>76</v>
      </c>
      <c r="AU202" s="157" t="s">
        <v>85</v>
      </c>
      <c r="AY202" s="156" t="s">
        <v>199</v>
      </c>
      <c r="BK202" s="158">
        <f>BK203</f>
        <v>0</v>
      </c>
    </row>
    <row r="203" spans="2:65" s="1" customFormat="1" ht="25.5" customHeight="1">
      <c r="B203" s="131"/>
      <c r="C203" s="160" t="s">
        <v>436</v>
      </c>
      <c r="D203" s="160" t="s">
        <v>200</v>
      </c>
      <c r="E203" s="161" t="s">
        <v>437</v>
      </c>
      <c r="F203" s="228" t="s">
        <v>438</v>
      </c>
      <c r="G203" s="228"/>
      <c r="H203" s="228"/>
      <c r="I203" s="228"/>
      <c r="J203" s="162" t="s">
        <v>439</v>
      </c>
      <c r="K203" s="163">
        <v>1</v>
      </c>
      <c r="L203" s="230">
        <v>0</v>
      </c>
      <c r="M203" s="230"/>
      <c r="N203" s="220">
        <f>ROUND(L203*K203,3)</f>
        <v>0</v>
      </c>
      <c r="O203" s="220"/>
      <c r="P203" s="220"/>
      <c r="Q203" s="220"/>
      <c r="R203" s="134"/>
      <c r="T203" s="165" t="s">
        <v>5</v>
      </c>
      <c r="U203" s="43" t="s">
        <v>44</v>
      </c>
      <c r="V203" s="35"/>
      <c r="W203" s="166">
        <f>V203*K203</f>
        <v>0</v>
      </c>
      <c r="X203" s="166">
        <v>0</v>
      </c>
      <c r="Y203" s="166">
        <f>X203*K203</f>
        <v>0</v>
      </c>
      <c r="Z203" s="166">
        <v>0</v>
      </c>
      <c r="AA203" s="167">
        <f>Z203*K203</f>
        <v>0</v>
      </c>
      <c r="AR203" s="18" t="s">
        <v>440</v>
      </c>
      <c r="AT203" s="18" t="s">
        <v>200</v>
      </c>
      <c r="AU203" s="18" t="s">
        <v>178</v>
      </c>
      <c r="AY203" s="18" t="s">
        <v>199</v>
      </c>
      <c r="BE203" s="105">
        <f>IF(U203="základná",N203,0)</f>
        <v>0</v>
      </c>
      <c r="BF203" s="105">
        <f>IF(U203="znížená",N203,0)</f>
        <v>0</v>
      </c>
      <c r="BG203" s="105">
        <f>IF(U203="zákl. prenesená",N203,0)</f>
        <v>0</v>
      </c>
      <c r="BH203" s="105">
        <f>IF(U203="zníž. prenesená",N203,0)</f>
        <v>0</v>
      </c>
      <c r="BI203" s="105">
        <f>IF(U203="nulová",N203,0)</f>
        <v>0</v>
      </c>
      <c r="BJ203" s="18" t="s">
        <v>178</v>
      </c>
      <c r="BK203" s="168">
        <f>ROUND(L203*K203,3)</f>
        <v>0</v>
      </c>
      <c r="BL203" s="18" t="s">
        <v>440</v>
      </c>
      <c r="BM203" s="18" t="s">
        <v>441</v>
      </c>
    </row>
    <row r="204" spans="2:65" s="1" customFormat="1" ht="49.95" customHeight="1">
      <c r="B204" s="34"/>
      <c r="C204" s="35"/>
      <c r="D204" s="151"/>
      <c r="E204" s="35"/>
      <c r="F204" s="35"/>
      <c r="G204" s="35"/>
      <c r="H204" s="35"/>
      <c r="I204" s="35"/>
      <c r="J204" s="35"/>
      <c r="K204" s="35"/>
      <c r="L204" s="35"/>
      <c r="M204" s="35"/>
      <c r="N204" s="224"/>
      <c r="O204" s="225"/>
      <c r="P204" s="225"/>
      <c r="Q204" s="225"/>
      <c r="R204" s="36"/>
      <c r="T204" s="173"/>
      <c r="U204" s="55"/>
      <c r="V204" s="55"/>
      <c r="W204" s="55"/>
      <c r="X204" s="55"/>
      <c r="Y204" s="55"/>
      <c r="Z204" s="55"/>
      <c r="AA204" s="57"/>
      <c r="AT204" s="18"/>
      <c r="AU204" s="18"/>
      <c r="AY204" s="18"/>
      <c r="BK204" s="168"/>
    </row>
    <row r="205" spans="2:65" s="1" customFormat="1" ht="6.9" customHeight="1">
      <c r="B205" s="58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60"/>
    </row>
  </sheetData>
  <mergeCells count="272">
    <mergeCell ref="F188:I188"/>
    <mergeCell ref="F187:I187"/>
    <mergeCell ref="F189:I189"/>
    <mergeCell ref="F191:I191"/>
    <mergeCell ref="F192:I192"/>
    <mergeCell ref="F193:I193"/>
    <mergeCell ref="F194:I194"/>
    <mergeCell ref="F196:I196"/>
    <mergeCell ref="F197:I197"/>
    <mergeCell ref="F198:I198"/>
    <mergeCell ref="F199:I199"/>
    <mergeCell ref="F200:I200"/>
    <mergeCell ref="F203:I203"/>
    <mergeCell ref="N197:Q197"/>
    <mergeCell ref="N196:Q196"/>
    <mergeCell ref="N198:Q198"/>
    <mergeCell ref="N199:Q199"/>
    <mergeCell ref="N200:Q200"/>
    <mergeCell ref="N203:Q203"/>
    <mergeCell ref="N201:Q201"/>
    <mergeCell ref="N202:Q202"/>
    <mergeCell ref="N204:Q204"/>
    <mergeCell ref="L188:M188"/>
    <mergeCell ref="L187:M187"/>
    <mergeCell ref="L189:M189"/>
    <mergeCell ref="L191:M191"/>
    <mergeCell ref="L192:M192"/>
    <mergeCell ref="L193:M193"/>
    <mergeCell ref="L194:M194"/>
    <mergeCell ref="L196:M196"/>
    <mergeCell ref="L197:M197"/>
    <mergeCell ref="L198:M198"/>
    <mergeCell ref="L199:M199"/>
    <mergeCell ref="L200:M200"/>
    <mergeCell ref="L203:M203"/>
    <mergeCell ref="N194:Q194"/>
    <mergeCell ref="N193:Q193"/>
    <mergeCell ref="N195:Q195"/>
    <mergeCell ref="N192:Q192"/>
    <mergeCell ref="N191:Q191"/>
    <mergeCell ref="N190:Q190"/>
    <mergeCell ref="N187:Q187"/>
    <mergeCell ref="N188:Q188"/>
    <mergeCell ref="N189:Q189"/>
    <mergeCell ref="F186:I186"/>
    <mergeCell ref="L168:M168"/>
    <mergeCell ref="L170:M170"/>
    <mergeCell ref="L172:M172"/>
    <mergeCell ref="L173:M173"/>
    <mergeCell ref="L174:M174"/>
    <mergeCell ref="L176:M176"/>
    <mergeCell ref="L177:M177"/>
    <mergeCell ref="L178:M178"/>
    <mergeCell ref="L179:M179"/>
    <mergeCell ref="L180:M180"/>
    <mergeCell ref="L181:M181"/>
    <mergeCell ref="L182:M182"/>
    <mergeCell ref="L184:M184"/>
    <mergeCell ref="L185:M185"/>
    <mergeCell ref="L186:M186"/>
    <mergeCell ref="F168:I168"/>
    <mergeCell ref="F170:I170"/>
    <mergeCell ref="F172:I172"/>
    <mergeCell ref="F173:I173"/>
    <mergeCell ref="F174:I174"/>
    <mergeCell ref="F176:I176"/>
    <mergeCell ref="F177:I177"/>
    <mergeCell ref="F178:I178"/>
    <mergeCell ref="N170:Q170"/>
    <mergeCell ref="N172:Q172"/>
    <mergeCell ref="N173:Q173"/>
    <mergeCell ref="N174:Q174"/>
    <mergeCell ref="F180:I180"/>
    <mergeCell ref="F181:I181"/>
    <mergeCell ref="F182:I182"/>
    <mergeCell ref="F184:I184"/>
    <mergeCell ref="F185:I185"/>
    <mergeCell ref="F179:I179"/>
    <mergeCell ref="N178:Q178"/>
    <mergeCell ref="N179:Q179"/>
    <mergeCell ref="N180:Q180"/>
    <mergeCell ref="N181:Q181"/>
    <mergeCell ref="N182:Q182"/>
    <mergeCell ref="N184:Q184"/>
    <mergeCell ref="N185:Q185"/>
    <mergeCell ref="N186:Q186"/>
    <mergeCell ref="N171:Q171"/>
    <mergeCell ref="N175:Q175"/>
    <mergeCell ref="N183:Q183"/>
    <mergeCell ref="N177:Q177"/>
    <mergeCell ref="N176:Q176"/>
    <mergeCell ref="S2:AC2"/>
    <mergeCell ref="M27:P27"/>
    <mergeCell ref="M28:P28"/>
    <mergeCell ref="M30:P30"/>
    <mergeCell ref="M123:P123"/>
    <mergeCell ref="M125:Q125"/>
    <mergeCell ref="M126:Q126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4:Q144"/>
    <mergeCell ref="N142:Q142"/>
    <mergeCell ref="N143:Q143"/>
    <mergeCell ref="N169:Q169"/>
    <mergeCell ref="H34:J34"/>
    <mergeCell ref="M34:P34"/>
    <mergeCell ref="H35:J35"/>
    <mergeCell ref="M35:P35"/>
    <mergeCell ref="H36:J36"/>
    <mergeCell ref="M36:P36"/>
    <mergeCell ref="L38:P38"/>
    <mergeCell ref="M81:P81"/>
    <mergeCell ref="M83:Q83"/>
    <mergeCell ref="M84:Q84"/>
    <mergeCell ref="D108:H108"/>
    <mergeCell ref="D109:H109"/>
    <mergeCell ref="N108:Q108"/>
    <mergeCell ref="N109:Q109"/>
    <mergeCell ref="N110:Q110"/>
    <mergeCell ref="L112:Q112"/>
    <mergeCell ref="C118:Q118"/>
    <mergeCell ref="F120:P120"/>
    <mergeCell ref="F121:P1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H32:J32"/>
    <mergeCell ref="M32:P32"/>
    <mergeCell ref="H33:J33"/>
    <mergeCell ref="M33:P33"/>
    <mergeCell ref="C86:G86"/>
    <mergeCell ref="N86:Q86"/>
    <mergeCell ref="N88:Q88"/>
    <mergeCell ref="N89:Q89"/>
    <mergeCell ref="N90:Q90"/>
    <mergeCell ref="N91:Q91"/>
    <mergeCell ref="N92:Q92"/>
    <mergeCell ref="D107:H107"/>
    <mergeCell ref="D105:H105"/>
    <mergeCell ref="D106:H106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4:Q104"/>
    <mergeCell ref="N105:Q105"/>
    <mergeCell ref="N106:Q106"/>
    <mergeCell ref="N107:Q107"/>
    <mergeCell ref="F135:I135"/>
    <mergeCell ref="F138:I138"/>
    <mergeCell ref="F139:I139"/>
    <mergeCell ref="F140:I140"/>
    <mergeCell ref="F141:I141"/>
    <mergeCell ref="F142:I142"/>
    <mergeCell ref="F128:I128"/>
    <mergeCell ref="L128:M128"/>
    <mergeCell ref="N128:Q128"/>
    <mergeCell ref="N129:Q129"/>
    <mergeCell ref="N130:Q130"/>
    <mergeCell ref="N131:Q131"/>
    <mergeCell ref="F132:I132"/>
    <mergeCell ref="F133:I133"/>
    <mergeCell ref="L132:M132"/>
    <mergeCell ref="N132:Q132"/>
    <mergeCell ref="L133:M133"/>
    <mergeCell ref="N133:Q133"/>
    <mergeCell ref="F143:I143"/>
    <mergeCell ref="F144:I144"/>
    <mergeCell ref="F146:I146"/>
    <mergeCell ref="F147:I147"/>
    <mergeCell ref="F148:I148"/>
    <mergeCell ref="F149:I149"/>
    <mergeCell ref="L134:M134"/>
    <mergeCell ref="L139:M139"/>
    <mergeCell ref="L135:M135"/>
    <mergeCell ref="L136:M136"/>
    <mergeCell ref="L137:M137"/>
    <mergeCell ref="L138:M138"/>
    <mergeCell ref="L140:M140"/>
    <mergeCell ref="L141:M141"/>
    <mergeCell ref="L142:M142"/>
    <mergeCell ref="L143:M143"/>
    <mergeCell ref="L144:M144"/>
    <mergeCell ref="L146:M146"/>
    <mergeCell ref="L147:M147"/>
    <mergeCell ref="L148:M148"/>
    <mergeCell ref="L149:M149"/>
    <mergeCell ref="F134:I134"/>
    <mergeCell ref="F137:I137"/>
    <mergeCell ref="F136:I136"/>
    <mergeCell ref="N155:Q155"/>
    <mergeCell ref="N156:Q156"/>
    <mergeCell ref="N145:Q145"/>
    <mergeCell ref="F150:I150"/>
    <mergeCell ref="F151:I151"/>
    <mergeCell ref="F152:I152"/>
    <mergeCell ref="F153:I153"/>
    <mergeCell ref="F154:I154"/>
    <mergeCell ref="F155:I155"/>
    <mergeCell ref="F156:I156"/>
    <mergeCell ref="N146:Q146"/>
    <mergeCell ref="N147:Q147"/>
    <mergeCell ref="N148:Q148"/>
    <mergeCell ref="N149:Q149"/>
    <mergeCell ref="N150:Q150"/>
    <mergeCell ref="N151:Q151"/>
    <mergeCell ref="N152:Q152"/>
    <mergeCell ref="N153:Q153"/>
    <mergeCell ref="N154:Q154"/>
    <mergeCell ref="F157:I157"/>
    <mergeCell ref="F158:I158"/>
    <mergeCell ref="F159:I159"/>
    <mergeCell ref="F160:I160"/>
    <mergeCell ref="F161:I161"/>
    <mergeCell ref="F163:I163"/>
    <mergeCell ref="F166:I166"/>
    <mergeCell ref="F167:I167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3:M163"/>
    <mergeCell ref="L166:M166"/>
    <mergeCell ref="L167:M167"/>
    <mergeCell ref="N157:Q157"/>
    <mergeCell ref="N158:Q158"/>
    <mergeCell ref="N159:Q159"/>
    <mergeCell ref="N160:Q160"/>
    <mergeCell ref="N161:Q161"/>
    <mergeCell ref="N163:Q163"/>
    <mergeCell ref="N166:Q166"/>
    <mergeCell ref="N167:Q167"/>
    <mergeCell ref="N168:Q168"/>
    <mergeCell ref="N162:Q162"/>
    <mergeCell ref="N164:Q164"/>
    <mergeCell ref="N165:Q165"/>
  </mergeCell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28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12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89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442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N103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(SUM(BE103:BE110)+SUM(BE128:BE210))</f>
        <v>0</v>
      </c>
      <c r="I32" s="249"/>
      <c r="J32" s="249"/>
      <c r="K32" s="35"/>
      <c r="L32" s="35"/>
      <c r="M32" s="255">
        <f>ROUND((SUM(BE103:BE110)+SUM(BE128:BE210)),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(SUM(BF103:BF110)+SUM(BF128:BF210))</f>
        <v>0</v>
      </c>
      <c r="I33" s="249"/>
      <c r="J33" s="249"/>
      <c r="K33" s="35"/>
      <c r="L33" s="35"/>
      <c r="M33" s="255">
        <f>ROUND((SUM(BF103:BF110)+SUM(BF128:BF210)),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(SUM(BG103:BG110)+SUM(BG128:BG210))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(SUM(BH103:BH110)+SUM(BH128:BH210))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(SUM(BI103:BI110)+SUM(BI128:BI210))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E1-strecha - E1.1 14-07 Budova TÚ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N128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N129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443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N130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N137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N139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444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N140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N173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445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N182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446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N185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168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N190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172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N202</f>
        <v>0</v>
      </c>
      <c r="O99" s="242"/>
      <c r="P99" s="242"/>
      <c r="Q99" s="242"/>
      <c r="R99" s="125"/>
    </row>
    <row r="100" spans="2:65" s="6" customFormat="1" ht="24.9" customHeight="1">
      <c r="B100" s="122"/>
      <c r="C100" s="123"/>
      <c r="D100" s="124" t="s">
        <v>173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241">
        <f>N208</f>
        <v>0</v>
      </c>
      <c r="O100" s="242"/>
      <c r="P100" s="242"/>
      <c r="Q100" s="242"/>
      <c r="R100" s="125"/>
    </row>
    <row r="101" spans="2:65" s="7" customFormat="1" ht="19.95" customHeight="1">
      <c r="B101" s="126"/>
      <c r="C101" s="127"/>
      <c r="D101" s="101" t="s">
        <v>174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82">
        <f>N209</f>
        <v>0</v>
      </c>
      <c r="O101" s="243"/>
      <c r="P101" s="243"/>
      <c r="Q101" s="243"/>
      <c r="R101" s="128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>
      <c r="B103" s="34"/>
      <c r="C103" s="121" t="s">
        <v>175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40">
        <f>ROUND(N104+N105+N106+N107+N108+N109,2)</f>
        <v>0</v>
      </c>
      <c r="O103" s="245"/>
      <c r="P103" s="245"/>
      <c r="Q103" s="245"/>
      <c r="R103" s="36"/>
      <c r="T103" s="129"/>
      <c r="U103" s="130" t="s">
        <v>41</v>
      </c>
    </row>
    <row r="104" spans="2:65" s="1" customFormat="1" ht="18" customHeight="1">
      <c r="B104" s="131"/>
      <c r="C104" s="132"/>
      <c r="D104" s="179" t="s">
        <v>176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ref="BE104:BE109" si="0">IF(U104="základná",N104,0)</f>
        <v>0</v>
      </c>
      <c r="BF104" s="139">
        <f t="shared" ref="BF104:BF109" si="1">IF(U104="znížená",N104,0)</f>
        <v>0</v>
      </c>
      <c r="BG104" s="139">
        <f t="shared" ref="BG104:BG109" si="2">IF(U104="zákl. prenesená",N104,0)</f>
        <v>0</v>
      </c>
      <c r="BH104" s="139">
        <f t="shared" ref="BH104:BH109" si="3">IF(U104="zníž. prenesená",N104,0)</f>
        <v>0</v>
      </c>
      <c r="BI104" s="139">
        <f t="shared" ref="BI104:BI109" si="4">IF(U104="nulová",N104,0)</f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179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180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181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182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33" t="s">
        <v>183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40"/>
      <c r="U109" s="141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184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2" t="s">
        <v>146</v>
      </c>
      <c r="D111" s="113"/>
      <c r="E111" s="113"/>
      <c r="F111" s="113"/>
      <c r="G111" s="113"/>
      <c r="H111" s="113"/>
      <c r="I111" s="113"/>
      <c r="J111" s="113"/>
      <c r="K111" s="113"/>
      <c r="L111" s="178">
        <f>ROUND(SUM(N88+N103),2)</f>
        <v>0</v>
      </c>
      <c r="M111" s="178"/>
      <c r="N111" s="178"/>
      <c r="O111" s="178"/>
      <c r="P111" s="178"/>
      <c r="Q111" s="178"/>
      <c r="R111" s="36"/>
    </row>
    <row r="112" spans="2:65" s="1" customFormat="1" ht="6.9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6" spans="2:63" s="1" customFormat="1" ht="6.9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" customHeight="1">
      <c r="B117" s="34"/>
      <c r="C117" s="193" t="s">
        <v>185</v>
      </c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36"/>
    </row>
    <row r="118" spans="2:63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17</v>
      </c>
      <c r="D119" s="35"/>
      <c r="E119" s="35"/>
      <c r="F119" s="250" t="str">
        <f>F6</f>
        <v>IA 0138/0 ENERGETICKÉ ÚSPORY BUDOV</v>
      </c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35"/>
      <c r="R119" s="36"/>
    </row>
    <row r="120" spans="2:63" s="1" customFormat="1" ht="36.9" customHeight="1">
      <c r="B120" s="34"/>
      <c r="C120" s="68" t="s">
        <v>153</v>
      </c>
      <c r="D120" s="35"/>
      <c r="E120" s="35"/>
      <c r="F120" s="195" t="str">
        <f>F7</f>
        <v>E1-strecha - E1.1 14-07 Budova TÚ Oprava a zateplenie strechy</v>
      </c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35"/>
      <c r="R120" s="36"/>
    </row>
    <row r="121" spans="2:63" s="1" customFormat="1" ht="6.9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21</v>
      </c>
      <c r="D122" s="35"/>
      <c r="E122" s="35"/>
      <c r="F122" s="27" t="str">
        <f>F9</f>
        <v>DUSLO a.s. ŠAĽA</v>
      </c>
      <c r="G122" s="35"/>
      <c r="H122" s="35"/>
      <c r="I122" s="35"/>
      <c r="J122" s="35"/>
      <c r="K122" s="29" t="s">
        <v>23</v>
      </c>
      <c r="L122" s="35"/>
      <c r="M122" s="254" t="str">
        <f>IF(O9="","",O9)</f>
        <v>20. 12. 2018</v>
      </c>
      <c r="N122" s="254"/>
      <c r="O122" s="254"/>
      <c r="P122" s="254"/>
      <c r="Q122" s="35"/>
      <c r="R122" s="36"/>
    </row>
    <row r="123" spans="2:63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3.2">
      <c r="B124" s="34"/>
      <c r="C124" s="29" t="s">
        <v>25</v>
      </c>
      <c r="D124" s="35"/>
      <c r="E124" s="35"/>
      <c r="F124" s="27" t="str">
        <f>E12</f>
        <v xml:space="preserve"> </v>
      </c>
      <c r="G124" s="35"/>
      <c r="H124" s="35"/>
      <c r="I124" s="35"/>
      <c r="J124" s="35"/>
      <c r="K124" s="29" t="s">
        <v>31</v>
      </c>
      <c r="L124" s="35"/>
      <c r="M124" s="205" t="str">
        <f>E18</f>
        <v>Ing.Tomáš Lenčéš, Expro,s.r.o. Šaľa</v>
      </c>
      <c r="N124" s="205"/>
      <c r="O124" s="205"/>
      <c r="P124" s="205"/>
      <c r="Q124" s="205"/>
      <c r="R124" s="36"/>
    </row>
    <row r="125" spans="2:63" s="1" customFormat="1" ht="14.4" customHeight="1">
      <c r="B125" s="34"/>
      <c r="C125" s="29" t="s">
        <v>29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35</v>
      </c>
      <c r="L125" s="35"/>
      <c r="M125" s="205" t="str">
        <f>E21</f>
        <v>Ing.Silvia Gujberová</v>
      </c>
      <c r="N125" s="205"/>
      <c r="O125" s="205"/>
      <c r="P125" s="205"/>
      <c r="Q125" s="205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2"/>
      <c r="C127" s="143" t="s">
        <v>186</v>
      </c>
      <c r="D127" s="144" t="s">
        <v>187</v>
      </c>
      <c r="E127" s="144" t="s">
        <v>59</v>
      </c>
      <c r="F127" s="232" t="s">
        <v>188</v>
      </c>
      <c r="G127" s="232"/>
      <c r="H127" s="232"/>
      <c r="I127" s="232"/>
      <c r="J127" s="144" t="s">
        <v>189</v>
      </c>
      <c r="K127" s="144" t="s">
        <v>190</v>
      </c>
      <c r="L127" s="232" t="s">
        <v>191</v>
      </c>
      <c r="M127" s="232"/>
      <c r="N127" s="232" t="s">
        <v>158</v>
      </c>
      <c r="O127" s="232"/>
      <c r="P127" s="232"/>
      <c r="Q127" s="233"/>
      <c r="R127" s="145"/>
      <c r="T127" s="75" t="s">
        <v>192</v>
      </c>
      <c r="U127" s="76" t="s">
        <v>41</v>
      </c>
      <c r="V127" s="76" t="s">
        <v>193</v>
      </c>
      <c r="W127" s="76" t="s">
        <v>194</v>
      </c>
      <c r="X127" s="76" t="s">
        <v>195</v>
      </c>
      <c r="Y127" s="76" t="s">
        <v>196</v>
      </c>
      <c r="Z127" s="76" t="s">
        <v>197</v>
      </c>
      <c r="AA127" s="77" t="s">
        <v>198</v>
      </c>
    </row>
    <row r="128" spans="2:63" s="1" customFormat="1" ht="29.25" customHeight="1">
      <c r="B128" s="34"/>
      <c r="C128" s="79" t="s">
        <v>155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34">
        <f>BK128</f>
        <v>0</v>
      </c>
      <c r="O128" s="235"/>
      <c r="P128" s="235"/>
      <c r="Q128" s="235"/>
      <c r="R128" s="36"/>
      <c r="T128" s="78"/>
      <c r="U128" s="50"/>
      <c r="V128" s="50"/>
      <c r="W128" s="146">
        <f>W129+W139+W202+W208+W211</f>
        <v>0</v>
      </c>
      <c r="X128" s="50"/>
      <c r="Y128" s="146">
        <f>Y129+Y139+Y202+Y208+Y211</f>
        <v>81.835523672000022</v>
      </c>
      <c r="Z128" s="50"/>
      <c r="AA128" s="147">
        <f>AA129+AA139+AA202+AA208+AA211</f>
        <v>1.6159479999999999</v>
      </c>
      <c r="AT128" s="18" t="s">
        <v>76</v>
      </c>
      <c r="AU128" s="18" t="s">
        <v>160</v>
      </c>
      <c r="BK128" s="148">
        <f>BK129+BK139+BK202+BK208+BK211</f>
        <v>0</v>
      </c>
    </row>
    <row r="129" spans="2:65" s="9" customFormat="1" ht="37.35" customHeight="1">
      <c r="B129" s="149"/>
      <c r="C129" s="150"/>
      <c r="D129" s="151" t="s">
        <v>161</v>
      </c>
      <c r="E129" s="151"/>
      <c r="F129" s="151"/>
      <c r="G129" s="151"/>
      <c r="H129" s="151"/>
      <c r="I129" s="151"/>
      <c r="J129" s="151"/>
      <c r="K129" s="151"/>
      <c r="L129" s="151"/>
      <c r="M129" s="151"/>
      <c r="N129" s="236">
        <f>BK129</f>
        <v>0</v>
      </c>
      <c r="O129" s="237"/>
      <c r="P129" s="237"/>
      <c r="Q129" s="237"/>
      <c r="R129" s="152"/>
      <c r="T129" s="153"/>
      <c r="U129" s="150"/>
      <c r="V129" s="150"/>
      <c r="W129" s="154">
        <f>W130+W133+W137</f>
        <v>0</v>
      </c>
      <c r="X129" s="150"/>
      <c r="Y129" s="154">
        <f>Y130+Y133+Y137</f>
        <v>6.2041650000000015</v>
      </c>
      <c r="Z129" s="150"/>
      <c r="AA129" s="155">
        <f>AA130+AA133+AA137</f>
        <v>0</v>
      </c>
      <c r="AR129" s="156" t="s">
        <v>85</v>
      </c>
      <c r="AT129" s="157" t="s">
        <v>76</v>
      </c>
      <c r="AU129" s="157" t="s">
        <v>77</v>
      </c>
      <c r="AY129" s="156" t="s">
        <v>199</v>
      </c>
      <c r="BK129" s="158">
        <f>BK130+BK133+BK137</f>
        <v>0</v>
      </c>
    </row>
    <row r="130" spans="2:65" s="9" customFormat="1" ht="19.95" customHeight="1">
      <c r="B130" s="149"/>
      <c r="C130" s="150"/>
      <c r="D130" s="159" t="s">
        <v>443</v>
      </c>
      <c r="E130" s="159"/>
      <c r="F130" s="159"/>
      <c r="G130" s="159"/>
      <c r="H130" s="159"/>
      <c r="I130" s="159"/>
      <c r="J130" s="159"/>
      <c r="K130" s="159"/>
      <c r="L130" s="159"/>
      <c r="M130" s="159"/>
      <c r="N130" s="226">
        <f>BK130</f>
        <v>0</v>
      </c>
      <c r="O130" s="227"/>
      <c r="P130" s="227"/>
      <c r="Q130" s="227"/>
      <c r="R130" s="152"/>
      <c r="T130" s="153"/>
      <c r="U130" s="150"/>
      <c r="V130" s="150"/>
      <c r="W130" s="154">
        <f>SUM(W131:W132)</f>
        <v>0</v>
      </c>
      <c r="X130" s="150"/>
      <c r="Y130" s="154">
        <f>SUM(Y131:Y132)</f>
        <v>5.715053000000001</v>
      </c>
      <c r="Z130" s="150"/>
      <c r="AA130" s="155">
        <f>SUM(AA131:AA132)</f>
        <v>0</v>
      </c>
      <c r="AR130" s="156" t="s">
        <v>85</v>
      </c>
      <c r="AT130" s="157" t="s">
        <v>76</v>
      </c>
      <c r="AU130" s="157" t="s">
        <v>85</v>
      </c>
      <c r="AY130" s="156" t="s">
        <v>199</v>
      </c>
      <c r="BK130" s="158">
        <f>SUM(BK131:BK132)</f>
        <v>0</v>
      </c>
    </row>
    <row r="131" spans="2:65" s="1" customFormat="1" ht="25.5" customHeight="1">
      <c r="B131" s="131"/>
      <c r="C131" s="160" t="s">
        <v>85</v>
      </c>
      <c r="D131" s="160" t="s">
        <v>200</v>
      </c>
      <c r="E131" s="161" t="s">
        <v>447</v>
      </c>
      <c r="F131" s="228" t="s">
        <v>448</v>
      </c>
      <c r="G131" s="228"/>
      <c r="H131" s="228"/>
      <c r="I131" s="228"/>
      <c r="J131" s="162" t="s">
        <v>203</v>
      </c>
      <c r="K131" s="163">
        <v>17.3</v>
      </c>
      <c r="L131" s="230">
        <v>0</v>
      </c>
      <c r="M131" s="230"/>
      <c r="N131" s="220">
        <f>ROUND(L131*K131,3)</f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>V131*K131</f>
        <v>0</v>
      </c>
      <c r="X131" s="166">
        <v>0.32311000000000001</v>
      </c>
      <c r="Y131" s="166">
        <f>X131*K131</f>
        <v>5.5898030000000007</v>
      </c>
      <c r="Z131" s="166">
        <v>0</v>
      </c>
      <c r="AA131" s="167">
        <f>Z131*K131</f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>IF(U131="základná",N131,0)</f>
        <v>0</v>
      </c>
      <c r="BF131" s="105">
        <f>IF(U131="znížená",N131,0)</f>
        <v>0</v>
      </c>
      <c r="BG131" s="105">
        <f>IF(U131="zákl. prenesená",N131,0)</f>
        <v>0</v>
      </c>
      <c r="BH131" s="105">
        <f>IF(U131="zníž. prenesená",N131,0)</f>
        <v>0</v>
      </c>
      <c r="BI131" s="105">
        <f>IF(U131="nulová",N131,0)</f>
        <v>0</v>
      </c>
      <c r="BJ131" s="18" t="s">
        <v>178</v>
      </c>
      <c r="BK131" s="168">
        <f>ROUND(L131*K131,3)</f>
        <v>0</v>
      </c>
      <c r="BL131" s="18" t="s">
        <v>204</v>
      </c>
      <c r="BM131" s="18" t="s">
        <v>449</v>
      </c>
    </row>
    <row r="132" spans="2:65" s="1" customFormat="1" ht="38.25" customHeight="1">
      <c r="B132" s="131"/>
      <c r="C132" s="160" t="s">
        <v>178</v>
      </c>
      <c r="D132" s="160" t="s">
        <v>200</v>
      </c>
      <c r="E132" s="161" t="s">
        <v>450</v>
      </c>
      <c r="F132" s="228" t="s">
        <v>451</v>
      </c>
      <c r="G132" s="228"/>
      <c r="H132" s="228"/>
      <c r="I132" s="228"/>
      <c r="J132" s="162" t="s">
        <v>299</v>
      </c>
      <c r="K132" s="163">
        <v>0.125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1.002</v>
      </c>
      <c r="Y132" s="166">
        <f>X132*K132</f>
        <v>0.12525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452</v>
      </c>
    </row>
    <row r="133" spans="2:65" s="9" customFormat="1" ht="29.85" customHeight="1">
      <c r="B133" s="149"/>
      <c r="C133" s="150"/>
      <c r="D133" s="159" t="s">
        <v>163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SUM(W134:W136)</f>
        <v>0</v>
      </c>
      <c r="X133" s="150"/>
      <c r="Y133" s="154">
        <f>SUM(Y134:Y136)</f>
        <v>0.48911200000000005</v>
      </c>
      <c r="Z133" s="150"/>
      <c r="AA133" s="155">
        <f>SUM(AA134:AA136)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SUM(BK134:BK136)</f>
        <v>0</v>
      </c>
    </row>
    <row r="134" spans="2:65" s="1" customFormat="1" ht="25.5" customHeight="1">
      <c r="B134" s="131"/>
      <c r="C134" s="160" t="s">
        <v>209</v>
      </c>
      <c r="D134" s="160" t="s">
        <v>200</v>
      </c>
      <c r="E134" s="161" t="s">
        <v>453</v>
      </c>
      <c r="F134" s="228" t="s">
        <v>454</v>
      </c>
      <c r="G134" s="228"/>
      <c r="H134" s="228"/>
      <c r="I134" s="228"/>
      <c r="J134" s="162" t="s">
        <v>251</v>
      </c>
      <c r="K134" s="163">
        <v>81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5.3E-3</v>
      </c>
      <c r="Y134" s="166">
        <f>X134*K134</f>
        <v>0.42930000000000001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455</v>
      </c>
    </row>
    <row r="135" spans="2:65" s="1" customFormat="1" ht="51" customHeight="1">
      <c r="B135" s="131"/>
      <c r="C135" s="160" t="s">
        <v>204</v>
      </c>
      <c r="D135" s="160" t="s">
        <v>200</v>
      </c>
      <c r="E135" s="161" t="s">
        <v>456</v>
      </c>
      <c r="F135" s="228" t="s">
        <v>457</v>
      </c>
      <c r="G135" s="228"/>
      <c r="H135" s="228"/>
      <c r="I135" s="228"/>
      <c r="J135" s="162" t="s">
        <v>316</v>
      </c>
      <c r="K135" s="163">
        <v>162</v>
      </c>
      <c r="L135" s="230">
        <v>0</v>
      </c>
      <c r="M135" s="230"/>
      <c r="N135" s="220">
        <f>ROUND(L135*K135,3)</f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>V135*K135</f>
        <v>0</v>
      </c>
      <c r="X135" s="166">
        <v>1.2999999999999999E-4</v>
      </c>
      <c r="Y135" s="166">
        <f>X135*K135</f>
        <v>2.1059999999999999E-2</v>
      </c>
      <c r="Z135" s="166">
        <v>0</v>
      </c>
      <c r="AA135" s="167">
        <f>Z135*K135</f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>IF(U135="základná",N135,0)</f>
        <v>0</v>
      </c>
      <c r="BF135" s="105">
        <f>IF(U135="znížená",N135,0)</f>
        <v>0</v>
      </c>
      <c r="BG135" s="105">
        <f>IF(U135="zákl. prenesená",N135,0)</f>
        <v>0</v>
      </c>
      <c r="BH135" s="105">
        <f>IF(U135="zníž. prenesená",N135,0)</f>
        <v>0</v>
      </c>
      <c r="BI135" s="105">
        <f>IF(U135="nulová",N135,0)</f>
        <v>0</v>
      </c>
      <c r="BJ135" s="18" t="s">
        <v>178</v>
      </c>
      <c r="BK135" s="168">
        <f>ROUND(L135*K135,3)</f>
        <v>0</v>
      </c>
      <c r="BL135" s="18" t="s">
        <v>204</v>
      </c>
      <c r="BM135" s="18" t="s">
        <v>458</v>
      </c>
    </row>
    <row r="136" spans="2:65" s="1" customFormat="1" ht="51" customHeight="1">
      <c r="B136" s="131"/>
      <c r="C136" s="160" t="s">
        <v>216</v>
      </c>
      <c r="D136" s="160" t="s">
        <v>200</v>
      </c>
      <c r="E136" s="161" t="s">
        <v>459</v>
      </c>
      <c r="F136" s="228" t="s">
        <v>460</v>
      </c>
      <c r="G136" s="228"/>
      <c r="H136" s="228"/>
      <c r="I136" s="228"/>
      <c r="J136" s="162" t="s">
        <v>316</v>
      </c>
      <c r="K136" s="163">
        <v>276.8</v>
      </c>
      <c r="L136" s="230">
        <v>0</v>
      </c>
      <c r="M136" s="230"/>
      <c r="N136" s="220">
        <f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>V136*K136</f>
        <v>0</v>
      </c>
      <c r="X136" s="166">
        <v>1.3999999999999999E-4</v>
      </c>
      <c r="Y136" s="166">
        <f>X136*K136</f>
        <v>3.8751999999999995E-2</v>
      </c>
      <c r="Z136" s="166">
        <v>0</v>
      </c>
      <c r="AA136" s="167">
        <f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>IF(U136="základná",N136,0)</f>
        <v>0</v>
      </c>
      <c r="BF136" s="105">
        <f>IF(U136="znížená",N136,0)</f>
        <v>0</v>
      </c>
      <c r="BG136" s="105">
        <f>IF(U136="zákl. prenesená",N136,0)</f>
        <v>0</v>
      </c>
      <c r="BH136" s="105">
        <f>IF(U136="zníž. prenesená",N136,0)</f>
        <v>0</v>
      </c>
      <c r="BI136" s="105">
        <f>IF(U136="nulová",N136,0)</f>
        <v>0</v>
      </c>
      <c r="BJ136" s="18" t="s">
        <v>178</v>
      </c>
      <c r="BK136" s="168">
        <f>ROUND(L136*K136,3)</f>
        <v>0</v>
      </c>
      <c r="BL136" s="18" t="s">
        <v>204</v>
      </c>
      <c r="BM136" s="18" t="s">
        <v>461</v>
      </c>
    </row>
    <row r="137" spans="2:65" s="9" customFormat="1" ht="29.85" customHeight="1">
      <c r="B137" s="149"/>
      <c r="C137" s="150"/>
      <c r="D137" s="159" t="s">
        <v>164</v>
      </c>
      <c r="E137" s="159"/>
      <c r="F137" s="159"/>
      <c r="G137" s="159"/>
      <c r="H137" s="159"/>
      <c r="I137" s="159"/>
      <c r="J137" s="159"/>
      <c r="K137" s="159"/>
      <c r="L137" s="159"/>
      <c r="M137" s="159"/>
      <c r="N137" s="222">
        <f>BK137</f>
        <v>0</v>
      </c>
      <c r="O137" s="223"/>
      <c r="P137" s="223"/>
      <c r="Q137" s="223"/>
      <c r="R137" s="152"/>
      <c r="T137" s="153"/>
      <c r="U137" s="150"/>
      <c r="V137" s="150"/>
      <c r="W137" s="154">
        <f>W138</f>
        <v>0</v>
      </c>
      <c r="X137" s="150"/>
      <c r="Y137" s="154">
        <f>Y138</f>
        <v>0</v>
      </c>
      <c r="Z137" s="150"/>
      <c r="AA137" s="155">
        <f>AA138</f>
        <v>0</v>
      </c>
      <c r="AR137" s="156" t="s">
        <v>85</v>
      </c>
      <c r="AT137" s="157" t="s">
        <v>76</v>
      </c>
      <c r="AU137" s="157" t="s">
        <v>85</v>
      </c>
      <c r="AY137" s="156" t="s">
        <v>199</v>
      </c>
      <c r="BK137" s="158">
        <f>BK138</f>
        <v>0</v>
      </c>
    </row>
    <row r="138" spans="2:65" s="1" customFormat="1" ht="38.25" customHeight="1">
      <c r="B138" s="131"/>
      <c r="C138" s="160" t="s">
        <v>220</v>
      </c>
      <c r="D138" s="160" t="s">
        <v>200</v>
      </c>
      <c r="E138" s="161" t="s">
        <v>319</v>
      </c>
      <c r="F138" s="228" t="s">
        <v>320</v>
      </c>
      <c r="G138" s="228"/>
      <c r="H138" s="228"/>
      <c r="I138" s="228"/>
      <c r="J138" s="162" t="s">
        <v>299</v>
      </c>
      <c r="K138" s="163">
        <v>6.2039999999999997</v>
      </c>
      <c r="L138" s="230">
        <v>0</v>
      </c>
      <c r="M138" s="230"/>
      <c r="N138" s="220">
        <f>ROUND(L138*K138,3)</f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>V138*K138</f>
        <v>0</v>
      </c>
      <c r="X138" s="166">
        <v>0</v>
      </c>
      <c r="Y138" s="166">
        <f>X138*K138</f>
        <v>0</v>
      </c>
      <c r="Z138" s="166">
        <v>0</v>
      </c>
      <c r="AA138" s="167">
        <f>Z138*K138</f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>IF(U138="základná",N138,0)</f>
        <v>0</v>
      </c>
      <c r="BF138" s="105">
        <f>IF(U138="znížená",N138,0)</f>
        <v>0</v>
      </c>
      <c r="BG138" s="105">
        <f>IF(U138="zákl. prenesená",N138,0)</f>
        <v>0</v>
      </c>
      <c r="BH138" s="105">
        <f>IF(U138="zníž. prenesená",N138,0)</f>
        <v>0</v>
      </c>
      <c r="BI138" s="105">
        <f>IF(U138="nulová",N138,0)</f>
        <v>0</v>
      </c>
      <c r="BJ138" s="18" t="s">
        <v>178</v>
      </c>
      <c r="BK138" s="168">
        <f>ROUND(L138*K138,3)</f>
        <v>0</v>
      </c>
      <c r="BL138" s="18" t="s">
        <v>204</v>
      </c>
      <c r="BM138" s="18" t="s">
        <v>462</v>
      </c>
    </row>
    <row r="139" spans="2:65" s="9" customFormat="1" ht="37.35" customHeight="1">
      <c r="B139" s="149"/>
      <c r="C139" s="150"/>
      <c r="D139" s="151" t="s">
        <v>165</v>
      </c>
      <c r="E139" s="151"/>
      <c r="F139" s="151"/>
      <c r="G139" s="151"/>
      <c r="H139" s="151"/>
      <c r="I139" s="151"/>
      <c r="J139" s="151"/>
      <c r="K139" s="151"/>
      <c r="L139" s="151"/>
      <c r="M139" s="151"/>
      <c r="N139" s="224">
        <f>BK139</f>
        <v>0</v>
      </c>
      <c r="O139" s="225"/>
      <c r="P139" s="225"/>
      <c r="Q139" s="225"/>
      <c r="R139" s="152"/>
      <c r="T139" s="153"/>
      <c r="U139" s="150"/>
      <c r="V139" s="150"/>
      <c r="W139" s="154">
        <f>W140+W173+W182+W185+W190</f>
        <v>0</v>
      </c>
      <c r="X139" s="150"/>
      <c r="Y139" s="154">
        <f>Y140+Y173+Y182+Y185+Y190</f>
        <v>75.631358672000019</v>
      </c>
      <c r="Z139" s="150"/>
      <c r="AA139" s="155">
        <f>AA140+AA173+AA182+AA185+AA190</f>
        <v>1.6159479999999999</v>
      </c>
      <c r="AR139" s="156" t="s">
        <v>178</v>
      </c>
      <c r="AT139" s="157" t="s">
        <v>76</v>
      </c>
      <c r="AU139" s="157" t="s">
        <v>77</v>
      </c>
      <c r="AY139" s="156" t="s">
        <v>199</v>
      </c>
      <c r="BK139" s="158">
        <f>BK140+BK173+BK182+BK185+BK190</f>
        <v>0</v>
      </c>
    </row>
    <row r="140" spans="2:65" s="9" customFormat="1" ht="19.95" customHeight="1">
      <c r="B140" s="149"/>
      <c r="C140" s="150"/>
      <c r="D140" s="159" t="s">
        <v>444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226">
        <f>BK140</f>
        <v>0</v>
      </c>
      <c r="O140" s="227"/>
      <c r="P140" s="227"/>
      <c r="Q140" s="227"/>
      <c r="R140" s="152"/>
      <c r="T140" s="153"/>
      <c r="U140" s="150"/>
      <c r="V140" s="150"/>
      <c r="W140" s="154">
        <f>SUM(W141:W172)</f>
        <v>0</v>
      </c>
      <c r="X140" s="150"/>
      <c r="Y140" s="154">
        <f>SUM(Y141:Y172)</f>
        <v>4.613566800000001</v>
      </c>
      <c r="Z140" s="150"/>
      <c r="AA140" s="155">
        <f>SUM(AA141:AA172)</f>
        <v>4.4999999999999998E-2</v>
      </c>
      <c r="AR140" s="156" t="s">
        <v>178</v>
      </c>
      <c r="AT140" s="157" t="s">
        <v>76</v>
      </c>
      <c r="AU140" s="157" t="s">
        <v>85</v>
      </c>
      <c r="AY140" s="156" t="s">
        <v>199</v>
      </c>
      <c r="BK140" s="158">
        <f>SUM(BK141:BK172)</f>
        <v>0</v>
      </c>
    </row>
    <row r="141" spans="2:65" s="1" customFormat="1" ht="51" customHeight="1">
      <c r="B141" s="131"/>
      <c r="C141" s="160" t="s">
        <v>224</v>
      </c>
      <c r="D141" s="160" t="s">
        <v>200</v>
      </c>
      <c r="E141" s="161" t="s">
        <v>463</v>
      </c>
      <c r="F141" s="228" t="s">
        <v>464</v>
      </c>
      <c r="G141" s="228"/>
      <c r="H141" s="228"/>
      <c r="I141" s="228"/>
      <c r="J141" s="162" t="s">
        <v>203</v>
      </c>
      <c r="K141" s="163">
        <v>4.5</v>
      </c>
      <c r="L141" s="230">
        <v>0</v>
      </c>
      <c r="M141" s="230"/>
      <c r="N141" s="220">
        <f t="shared" ref="N141:N172" si="5">ROUND(L141*K141,3)</f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ref="W141:W172" si="6">V141*K141</f>
        <v>0</v>
      </c>
      <c r="X141" s="166">
        <v>0</v>
      </c>
      <c r="Y141" s="166">
        <f t="shared" ref="Y141:Y172" si="7">X141*K141</f>
        <v>0</v>
      </c>
      <c r="Z141" s="166">
        <v>0.01</v>
      </c>
      <c r="AA141" s="167">
        <f t="shared" ref="AA141:AA172" si="8">Z141*K141</f>
        <v>4.4999999999999998E-2</v>
      </c>
      <c r="AR141" s="18" t="s">
        <v>261</v>
      </c>
      <c r="AT141" s="18" t="s">
        <v>200</v>
      </c>
      <c r="AU141" s="18" t="s">
        <v>178</v>
      </c>
      <c r="AY141" s="18" t="s">
        <v>199</v>
      </c>
      <c r="BE141" s="105">
        <f t="shared" ref="BE141:BE172" si="9">IF(U141="základná",N141,0)</f>
        <v>0</v>
      </c>
      <c r="BF141" s="105">
        <f t="shared" ref="BF141:BF172" si="10">IF(U141="znížená",N141,0)</f>
        <v>0</v>
      </c>
      <c r="BG141" s="105">
        <f t="shared" ref="BG141:BG172" si="11">IF(U141="zákl. prenesená",N141,0)</f>
        <v>0</v>
      </c>
      <c r="BH141" s="105">
        <f t="shared" ref="BH141:BH172" si="12">IF(U141="zníž. prenesená",N141,0)</f>
        <v>0</v>
      </c>
      <c r="BI141" s="105">
        <f t="shared" ref="BI141:BI172" si="13">IF(U141="nulová",N141,0)</f>
        <v>0</v>
      </c>
      <c r="BJ141" s="18" t="s">
        <v>178</v>
      </c>
      <c r="BK141" s="168">
        <f t="shared" ref="BK141:BK172" si="14">ROUND(L141*K141,3)</f>
        <v>0</v>
      </c>
      <c r="BL141" s="18" t="s">
        <v>261</v>
      </c>
      <c r="BM141" s="18" t="s">
        <v>465</v>
      </c>
    </row>
    <row r="142" spans="2:65" s="1" customFormat="1" ht="38.25" customHeight="1">
      <c r="B142" s="131"/>
      <c r="C142" s="160" t="s">
        <v>228</v>
      </c>
      <c r="D142" s="160" t="s">
        <v>200</v>
      </c>
      <c r="E142" s="161" t="s">
        <v>466</v>
      </c>
      <c r="F142" s="228" t="s">
        <v>467</v>
      </c>
      <c r="G142" s="228"/>
      <c r="H142" s="228"/>
      <c r="I142" s="228"/>
      <c r="J142" s="162" t="s">
        <v>203</v>
      </c>
      <c r="K142" s="163">
        <v>2108.5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468</v>
      </c>
    </row>
    <row r="143" spans="2:65" s="1" customFormat="1" ht="16.5" customHeight="1">
      <c r="B143" s="131"/>
      <c r="C143" s="169" t="s">
        <v>232</v>
      </c>
      <c r="D143" s="169" t="s">
        <v>327</v>
      </c>
      <c r="E143" s="170" t="s">
        <v>469</v>
      </c>
      <c r="F143" s="229" t="s">
        <v>470</v>
      </c>
      <c r="G143" s="229"/>
      <c r="H143" s="229"/>
      <c r="I143" s="229"/>
      <c r="J143" s="171" t="s">
        <v>471</v>
      </c>
      <c r="K143" s="172">
        <v>527.125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1E-3</v>
      </c>
      <c r="Y143" s="166">
        <f t="shared" si="7"/>
        <v>0.52712500000000007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472</v>
      </c>
    </row>
    <row r="144" spans="2:65" s="1" customFormat="1" ht="38.25" customHeight="1">
      <c r="B144" s="131"/>
      <c r="C144" s="160" t="s">
        <v>236</v>
      </c>
      <c r="D144" s="160" t="s">
        <v>200</v>
      </c>
      <c r="E144" s="161" t="s">
        <v>473</v>
      </c>
      <c r="F144" s="228" t="s">
        <v>474</v>
      </c>
      <c r="G144" s="228"/>
      <c r="H144" s="228"/>
      <c r="I144" s="228"/>
      <c r="J144" s="162" t="s">
        <v>203</v>
      </c>
      <c r="K144" s="163">
        <v>2108.5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261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475</v>
      </c>
    </row>
    <row r="145" spans="2:65" s="1" customFormat="1" ht="16.5" customHeight="1">
      <c r="B145" s="131"/>
      <c r="C145" s="169" t="s">
        <v>240</v>
      </c>
      <c r="D145" s="169" t="s">
        <v>327</v>
      </c>
      <c r="E145" s="170" t="s">
        <v>476</v>
      </c>
      <c r="F145" s="229" t="s">
        <v>477</v>
      </c>
      <c r="G145" s="229"/>
      <c r="H145" s="229"/>
      <c r="I145" s="229"/>
      <c r="J145" s="171" t="s">
        <v>316</v>
      </c>
      <c r="K145" s="172">
        <v>8434</v>
      </c>
      <c r="L145" s="231">
        <v>0</v>
      </c>
      <c r="M145" s="231"/>
      <c r="N145" s="221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326</v>
      </c>
      <c r="AT145" s="18" t="s">
        <v>327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478</v>
      </c>
    </row>
    <row r="146" spans="2:65" s="1" customFormat="1" ht="25.5" customHeight="1">
      <c r="B146" s="131"/>
      <c r="C146" s="169" t="s">
        <v>244</v>
      </c>
      <c r="D146" s="169" t="s">
        <v>327</v>
      </c>
      <c r="E146" s="170" t="s">
        <v>479</v>
      </c>
      <c r="F146" s="229" t="s">
        <v>480</v>
      </c>
      <c r="G146" s="229"/>
      <c r="H146" s="229"/>
      <c r="I146" s="229"/>
      <c r="J146" s="171" t="s">
        <v>203</v>
      </c>
      <c r="K146" s="172">
        <v>2150.67</v>
      </c>
      <c r="L146" s="231">
        <v>0</v>
      </c>
      <c r="M146" s="231"/>
      <c r="N146" s="221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326</v>
      </c>
      <c r="AT146" s="18" t="s">
        <v>327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481</v>
      </c>
    </row>
    <row r="147" spans="2:65" s="1" customFormat="1" ht="25.5" customHeight="1">
      <c r="B147" s="131"/>
      <c r="C147" s="160" t="s">
        <v>248</v>
      </c>
      <c r="D147" s="160" t="s">
        <v>200</v>
      </c>
      <c r="E147" s="161" t="s">
        <v>482</v>
      </c>
      <c r="F147" s="228" t="s">
        <v>483</v>
      </c>
      <c r="G147" s="228"/>
      <c r="H147" s="228"/>
      <c r="I147" s="228"/>
      <c r="J147" s="162" t="s">
        <v>203</v>
      </c>
      <c r="K147" s="163">
        <v>2105.8000000000002</v>
      </c>
      <c r="L147" s="230">
        <v>0</v>
      </c>
      <c r="M147" s="230"/>
      <c r="N147" s="220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261</v>
      </c>
      <c r="AT147" s="18" t="s">
        <v>200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484</v>
      </c>
    </row>
    <row r="148" spans="2:65" s="1" customFormat="1" ht="38.25" customHeight="1">
      <c r="B148" s="131"/>
      <c r="C148" s="160" t="s">
        <v>253</v>
      </c>
      <c r="D148" s="160" t="s">
        <v>200</v>
      </c>
      <c r="E148" s="161" t="s">
        <v>485</v>
      </c>
      <c r="F148" s="228" t="s">
        <v>486</v>
      </c>
      <c r="G148" s="228"/>
      <c r="H148" s="228"/>
      <c r="I148" s="228"/>
      <c r="J148" s="162" t="s">
        <v>203</v>
      </c>
      <c r="K148" s="163">
        <v>34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4.8999999999999998E-4</v>
      </c>
      <c r="Y148" s="166">
        <f t="shared" si="7"/>
        <v>1.6660000000000001E-2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487</v>
      </c>
    </row>
    <row r="149" spans="2:65" s="1" customFormat="1" ht="25.5" customHeight="1">
      <c r="B149" s="131"/>
      <c r="C149" s="169" t="s">
        <v>257</v>
      </c>
      <c r="D149" s="169" t="s">
        <v>327</v>
      </c>
      <c r="E149" s="170" t="s">
        <v>479</v>
      </c>
      <c r="F149" s="229" t="s">
        <v>480</v>
      </c>
      <c r="G149" s="229"/>
      <c r="H149" s="229"/>
      <c r="I149" s="229"/>
      <c r="J149" s="171" t="s">
        <v>203</v>
      </c>
      <c r="K149" s="172">
        <v>40.799999999999997</v>
      </c>
      <c r="L149" s="231">
        <v>0</v>
      </c>
      <c r="M149" s="231"/>
      <c r="N149" s="221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326</v>
      </c>
      <c r="AT149" s="18" t="s">
        <v>327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488</v>
      </c>
    </row>
    <row r="150" spans="2:65" s="1" customFormat="1" ht="25.5" customHeight="1">
      <c r="B150" s="131"/>
      <c r="C150" s="160" t="s">
        <v>261</v>
      </c>
      <c r="D150" s="160" t="s">
        <v>200</v>
      </c>
      <c r="E150" s="161" t="s">
        <v>489</v>
      </c>
      <c r="F150" s="228" t="s">
        <v>490</v>
      </c>
      <c r="G150" s="228"/>
      <c r="H150" s="228"/>
      <c r="I150" s="228"/>
      <c r="J150" s="162" t="s">
        <v>316</v>
      </c>
      <c r="K150" s="163">
        <v>28</v>
      </c>
      <c r="L150" s="230">
        <v>0</v>
      </c>
      <c r="M150" s="230"/>
      <c r="N150" s="220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4.0000000000000003E-5</v>
      </c>
      <c r="Y150" s="166">
        <f t="shared" si="7"/>
        <v>1.1200000000000001E-3</v>
      </c>
      <c r="Z150" s="166">
        <v>0</v>
      </c>
      <c r="AA150" s="167">
        <f t="shared" si="8"/>
        <v>0</v>
      </c>
      <c r="AR150" s="18" t="s">
        <v>261</v>
      </c>
      <c r="AT150" s="18" t="s">
        <v>200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491</v>
      </c>
    </row>
    <row r="151" spans="2:65" s="1" customFormat="1" ht="25.5" customHeight="1">
      <c r="B151" s="131"/>
      <c r="C151" s="169" t="s">
        <v>265</v>
      </c>
      <c r="D151" s="169" t="s">
        <v>327</v>
      </c>
      <c r="E151" s="170" t="s">
        <v>492</v>
      </c>
      <c r="F151" s="229" t="s">
        <v>493</v>
      </c>
      <c r="G151" s="229"/>
      <c r="H151" s="229"/>
      <c r="I151" s="229"/>
      <c r="J151" s="171" t="s">
        <v>316</v>
      </c>
      <c r="K151" s="172">
        <v>28</v>
      </c>
      <c r="L151" s="231">
        <v>0</v>
      </c>
      <c r="M151" s="231"/>
      <c r="N151" s="221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8" t="s">
        <v>326</v>
      </c>
      <c r="AT151" s="18" t="s">
        <v>327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494</v>
      </c>
    </row>
    <row r="152" spans="2:65" s="1" customFormat="1" ht="25.5" customHeight="1">
      <c r="B152" s="131"/>
      <c r="C152" s="160" t="s">
        <v>269</v>
      </c>
      <c r="D152" s="160" t="s">
        <v>200</v>
      </c>
      <c r="E152" s="161" t="s">
        <v>495</v>
      </c>
      <c r="F152" s="228" t="s">
        <v>496</v>
      </c>
      <c r="G152" s="228"/>
      <c r="H152" s="228"/>
      <c r="I152" s="228"/>
      <c r="J152" s="162" t="s">
        <v>251</v>
      </c>
      <c r="K152" s="163">
        <v>69.400000000000006</v>
      </c>
      <c r="L152" s="230">
        <v>0</v>
      </c>
      <c r="M152" s="230"/>
      <c r="N152" s="220">
        <f t="shared" si="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6"/>
        <v>0</v>
      </c>
      <c r="X152" s="166">
        <v>1.1E-4</v>
      </c>
      <c r="Y152" s="166">
        <f t="shared" si="7"/>
        <v>7.634000000000001E-3</v>
      </c>
      <c r="Z152" s="166">
        <v>0</v>
      </c>
      <c r="AA152" s="167">
        <f t="shared" si="8"/>
        <v>0</v>
      </c>
      <c r="AR152" s="18" t="s">
        <v>261</v>
      </c>
      <c r="AT152" s="18" t="s">
        <v>200</v>
      </c>
      <c r="AU152" s="18" t="s">
        <v>178</v>
      </c>
      <c r="AY152" s="18" t="s">
        <v>199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178</v>
      </c>
      <c r="BK152" s="168">
        <f t="shared" si="14"/>
        <v>0</v>
      </c>
      <c r="BL152" s="18" t="s">
        <v>261</v>
      </c>
      <c r="BM152" s="18" t="s">
        <v>497</v>
      </c>
    </row>
    <row r="153" spans="2:65" s="1" customFormat="1" ht="16.5" customHeight="1">
      <c r="B153" s="131"/>
      <c r="C153" s="169" t="s">
        <v>273</v>
      </c>
      <c r="D153" s="169" t="s">
        <v>327</v>
      </c>
      <c r="E153" s="170" t="s">
        <v>476</v>
      </c>
      <c r="F153" s="229" t="s">
        <v>477</v>
      </c>
      <c r="G153" s="229"/>
      <c r="H153" s="229"/>
      <c r="I153" s="229"/>
      <c r="J153" s="171" t="s">
        <v>316</v>
      </c>
      <c r="K153" s="172">
        <v>347</v>
      </c>
      <c r="L153" s="231">
        <v>0</v>
      </c>
      <c r="M153" s="231"/>
      <c r="N153" s="221">
        <f t="shared" si="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6"/>
        <v>0</v>
      </c>
      <c r="X153" s="166">
        <v>0</v>
      </c>
      <c r="Y153" s="166">
        <f t="shared" si="7"/>
        <v>0</v>
      </c>
      <c r="Z153" s="166">
        <v>0</v>
      </c>
      <c r="AA153" s="167">
        <f t="shared" si="8"/>
        <v>0</v>
      </c>
      <c r="AR153" s="18" t="s">
        <v>326</v>
      </c>
      <c r="AT153" s="18" t="s">
        <v>327</v>
      </c>
      <c r="AU153" s="18" t="s">
        <v>178</v>
      </c>
      <c r="AY153" s="18" t="s">
        <v>199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178</v>
      </c>
      <c r="BK153" s="168">
        <f t="shared" si="14"/>
        <v>0</v>
      </c>
      <c r="BL153" s="18" t="s">
        <v>261</v>
      </c>
      <c r="BM153" s="18" t="s">
        <v>498</v>
      </c>
    </row>
    <row r="154" spans="2:65" s="1" customFormat="1" ht="25.5" customHeight="1">
      <c r="B154" s="131"/>
      <c r="C154" s="169" t="s">
        <v>10</v>
      </c>
      <c r="D154" s="169" t="s">
        <v>327</v>
      </c>
      <c r="E154" s="170" t="s">
        <v>499</v>
      </c>
      <c r="F154" s="229" t="s">
        <v>500</v>
      </c>
      <c r="G154" s="229"/>
      <c r="H154" s="229"/>
      <c r="I154" s="229"/>
      <c r="J154" s="171" t="s">
        <v>316</v>
      </c>
      <c r="K154" s="172">
        <v>34.700000000000003</v>
      </c>
      <c r="L154" s="231">
        <v>0</v>
      </c>
      <c r="M154" s="231"/>
      <c r="N154" s="221">
        <f t="shared" si="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6"/>
        <v>0</v>
      </c>
      <c r="X154" s="166">
        <v>4.0999999999999999E-4</v>
      </c>
      <c r="Y154" s="166">
        <f t="shared" si="7"/>
        <v>1.4227E-2</v>
      </c>
      <c r="Z154" s="166">
        <v>0</v>
      </c>
      <c r="AA154" s="167">
        <f t="shared" si="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178</v>
      </c>
      <c r="BK154" s="168">
        <f t="shared" si="14"/>
        <v>0</v>
      </c>
      <c r="BL154" s="18" t="s">
        <v>261</v>
      </c>
      <c r="BM154" s="18" t="s">
        <v>501</v>
      </c>
    </row>
    <row r="155" spans="2:65" s="1" customFormat="1" ht="16.5" customHeight="1">
      <c r="B155" s="131"/>
      <c r="C155" s="160" t="s">
        <v>280</v>
      </c>
      <c r="D155" s="160" t="s">
        <v>200</v>
      </c>
      <c r="E155" s="161" t="s">
        <v>502</v>
      </c>
      <c r="F155" s="228" t="s">
        <v>503</v>
      </c>
      <c r="G155" s="228"/>
      <c r="H155" s="228"/>
      <c r="I155" s="228"/>
      <c r="J155" s="162" t="s">
        <v>251</v>
      </c>
      <c r="K155" s="163">
        <v>81</v>
      </c>
      <c r="L155" s="230">
        <v>0</v>
      </c>
      <c r="M155" s="230"/>
      <c r="N155" s="220">
        <f t="shared" si="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6"/>
        <v>0</v>
      </c>
      <c r="X155" s="166">
        <v>3.0000000000000001E-5</v>
      </c>
      <c r="Y155" s="166">
        <f t="shared" si="7"/>
        <v>2.4299999999999999E-3</v>
      </c>
      <c r="Z155" s="166">
        <v>0</v>
      </c>
      <c r="AA155" s="167">
        <f t="shared" si="8"/>
        <v>0</v>
      </c>
      <c r="AR155" s="18" t="s">
        <v>261</v>
      </c>
      <c r="AT155" s="18" t="s">
        <v>200</v>
      </c>
      <c r="AU155" s="18" t="s">
        <v>178</v>
      </c>
      <c r="AY155" s="18" t="s">
        <v>199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178</v>
      </c>
      <c r="BK155" s="168">
        <f t="shared" si="14"/>
        <v>0</v>
      </c>
      <c r="BL155" s="18" t="s">
        <v>261</v>
      </c>
      <c r="BM155" s="18" t="s">
        <v>504</v>
      </c>
    </row>
    <row r="156" spans="2:65" s="1" customFormat="1" ht="16.5" customHeight="1">
      <c r="B156" s="131"/>
      <c r="C156" s="160" t="s">
        <v>284</v>
      </c>
      <c r="D156" s="160" t="s">
        <v>200</v>
      </c>
      <c r="E156" s="161" t="s">
        <v>505</v>
      </c>
      <c r="F156" s="228" t="s">
        <v>506</v>
      </c>
      <c r="G156" s="228"/>
      <c r="H156" s="228"/>
      <c r="I156" s="228"/>
      <c r="J156" s="162" t="s">
        <v>251</v>
      </c>
      <c r="K156" s="163">
        <v>513</v>
      </c>
      <c r="L156" s="230">
        <v>0</v>
      </c>
      <c r="M156" s="230"/>
      <c r="N156" s="220">
        <f t="shared" si="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6"/>
        <v>0</v>
      </c>
      <c r="X156" s="166">
        <v>1.2999999999999999E-4</v>
      </c>
      <c r="Y156" s="166">
        <f t="shared" si="7"/>
        <v>6.6689999999999999E-2</v>
      </c>
      <c r="Z156" s="166">
        <v>0</v>
      </c>
      <c r="AA156" s="167">
        <f t="shared" si="8"/>
        <v>0</v>
      </c>
      <c r="AR156" s="18" t="s">
        <v>261</v>
      </c>
      <c r="AT156" s="18" t="s">
        <v>200</v>
      </c>
      <c r="AU156" s="18" t="s">
        <v>178</v>
      </c>
      <c r="AY156" s="18" t="s">
        <v>199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178</v>
      </c>
      <c r="BK156" s="168">
        <f t="shared" si="14"/>
        <v>0</v>
      </c>
      <c r="BL156" s="18" t="s">
        <v>261</v>
      </c>
      <c r="BM156" s="18" t="s">
        <v>507</v>
      </c>
    </row>
    <row r="157" spans="2:65" s="1" customFormat="1" ht="25.5" customHeight="1">
      <c r="B157" s="131"/>
      <c r="C157" s="160" t="s">
        <v>288</v>
      </c>
      <c r="D157" s="160" t="s">
        <v>200</v>
      </c>
      <c r="E157" s="161" t="s">
        <v>508</v>
      </c>
      <c r="F157" s="228" t="s">
        <v>509</v>
      </c>
      <c r="G157" s="228"/>
      <c r="H157" s="228"/>
      <c r="I157" s="228"/>
      <c r="J157" s="162" t="s">
        <v>251</v>
      </c>
      <c r="K157" s="163">
        <v>432</v>
      </c>
      <c r="L157" s="230">
        <v>0</v>
      </c>
      <c r="M157" s="230"/>
      <c r="N157" s="220">
        <f t="shared" si="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6"/>
        <v>0</v>
      </c>
      <c r="X157" s="166">
        <v>2.4000000000000001E-4</v>
      </c>
      <c r="Y157" s="166">
        <f t="shared" si="7"/>
        <v>0.10368000000000001</v>
      </c>
      <c r="Z157" s="166">
        <v>0</v>
      </c>
      <c r="AA157" s="167">
        <f t="shared" si="8"/>
        <v>0</v>
      </c>
      <c r="AR157" s="18" t="s">
        <v>261</v>
      </c>
      <c r="AT157" s="18" t="s">
        <v>200</v>
      </c>
      <c r="AU157" s="18" t="s">
        <v>178</v>
      </c>
      <c r="AY157" s="18" t="s">
        <v>199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178</v>
      </c>
      <c r="BK157" s="168">
        <f t="shared" si="14"/>
        <v>0</v>
      </c>
      <c r="BL157" s="18" t="s">
        <v>261</v>
      </c>
      <c r="BM157" s="18" t="s">
        <v>510</v>
      </c>
    </row>
    <row r="158" spans="2:65" s="1" customFormat="1" ht="25.5" customHeight="1">
      <c r="B158" s="131"/>
      <c r="C158" s="169" t="s">
        <v>292</v>
      </c>
      <c r="D158" s="169" t="s">
        <v>327</v>
      </c>
      <c r="E158" s="170" t="s">
        <v>511</v>
      </c>
      <c r="F158" s="229" t="s">
        <v>512</v>
      </c>
      <c r="G158" s="229"/>
      <c r="H158" s="229"/>
      <c r="I158" s="229"/>
      <c r="J158" s="171" t="s">
        <v>316</v>
      </c>
      <c r="K158" s="172">
        <v>3456</v>
      </c>
      <c r="L158" s="231">
        <v>0</v>
      </c>
      <c r="M158" s="231"/>
      <c r="N158" s="221">
        <f t="shared" si="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6"/>
        <v>0</v>
      </c>
      <c r="X158" s="166">
        <v>1.4999999999999999E-4</v>
      </c>
      <c r="Y158" s="166">
        <f t="shared" si="7"/>
        <v>0.51839999999999997</v>
      </c>
      <c r="Z158" s="166">
        <v>0</v>
      </c>
      <c r="AA158" s="167">
        <f t="shared" si="8"/>
        <v>0</v>
      </c>
      <c r="AR158" s="18" t="s">
        <v>326</v>
      </c>
      <c r="AT158" s="18" t="s">
        <v>327</v>
      </c>
      <c r="AU158" s="18" t="s">
        <v>178</v>
      </c>
      <c r="AY158" s="18" t="s">
        <v>199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178</v>
      </c>
      <c r="BK158" s="168">
        <f t="shared" si="14"/>
        <v>0</v>
      </c>
      <c r="BL158" s="18" t="s">
        <v>261</v>
      </c>
      <c r="BM158" s="18" t="s">
        <v>513</v>
      </c>
    </row>
    <row r="159" spans="2:65" s="1" customFormat="1" ht="25.5" customHeight="1">
      <c r="B159" s="131"/>
      <c r="C159" s="169" t="s">
        <v>296</v>
      </c>
      <c r="D159" s="169" t="s">
        <v>327</v>
      </c>
      <c r="E159" s="170" t="s">
        <v>514</v>
      </c>
      <c r="F159" s="229" t="s">
        <v>515</v>
      </c>
      <c r="G159" s="229"/>
      <c r="H159" s="229"/>
      <c r="I159" s="229"/>
      <c r="J159" s="171" t="s">
        <v>251</v>
      </c>
      <c r="K159" s="172">
        <v>432</v>
      </c>
      <c r="L159" s="231">
        <v>0</v>
      </c>
      <c r="M159" s="231"/>
      <c r="N159" s="221">
        <f t="shared" si="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6"/>
        <v>0</v>
      </c>
      <c r="X159" s="166">
        <v>1.8699999999999999E-3</v>
      </c>
      <c r="Y159" s="166">
        <f t="shared" si="7"/>
        <v>0.80784</v>
      </c>
      <c r="Z159" s="166">
        <v>0</v>
      </c>
      <c r="AA159" s="167">
        <f t="shared" si="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178</v>
      </c>
      <c r="BK159" s="168">
        <f t="shared" si="14"/>
        <v>0</v>
      </c>
      <c r="BL159" s="18" t="s">
        <v>261</v>
      </c>
      <c r="BM159" s="18" t="s">
        <v>516</v>
      </c>
    </row>
    <row r="160" spans="2:65" s="1" customFormat="1" ht="38.25" customHeight="1">
      <c r="B160" s="131"/>
      <c r="C160" s="160" t="s">
        <v>301</v>
      </c>
      <c r="D160" s="160" t="s">
        <v>200</v>
      </c>
      <c r="E160" s="161" t="s">
        <v>517</v>
      </c>
      <c r="F160" s="228" t="s">
        <v>518</v>
      </c>
      <c r="G160" s="228"/>
      <c r="H160" s="228"/>
      <c r="I160" s="228"/>
      <c r="J160" s="162" t="s">
        <v>251</v>
      </c>
      <c r="K160" s="163">
        <v>81</v>
      </c>
      <c r="L160" s="230">
        <v>0</v>
      </c>
      <c r="M160" s="230"/>
      <c r="N160" s="220">
        <f t="shared" si="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6"/>
        <v>0</v>
      </c>
      <c r="X160" s="166">
        <v>3.3E-4</v>
      </c>
      <c r="Y160" s="166">
        <f t="shared" si="7"/>
        <v>2.673E-2</v>
      </c>
      <c r="Z160" s="166">
        <v>0</v>
      </c>
      <c r="AA160" s="167">
        <f t="shared" si="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178</v>
      </c>
      <c r="BK160" s="168">
        <f t="shared" si="14"/>
        <v>0</v>
      </c>
      <c r="BL160" s="18" t="s">
        <v>261</v>
      </c>
      <c r="BM160" s="18" t="s">
        <v>519</v>
      </c>
    </row>
    <row r="161" spans="2:65" s="1" customFormat="1" ht="25.5" customHeight="1">
      <c r="B161" s="131"/>
      <c r="C161" s="169" t="s">
        <v>305</v>
      </c>
      <c r="D161" s="169" t="s">
        <v>327</v>
      </c>
      <c r="E161" s="170" t="s">
        <v>511</v>
      </c>
      <c r="F161" s="229" t="s">
        <v>512</v>
      </c>
      <c r="G161" s="229"/>
      <c r="H161" s="229"/>
      <c r="I161" s="229"/>
      <c r="J161" s="171" t="s">
        <v>316</v>
      </c>
      <c r="K161" s="172">
        <v>541.68799999999999</v>
      </c>
      <c r="L161" s="231">
        <v>0</v>
      </c>
      <c r="M161" s="231"/>
      <c r="N161" s="221">
        <f t="shared" si="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6"/>
        <v>0</v>
      </c>
      <c r="X161" s="166">
        <v>1.4999999999999999E-4</v>
      </c>
      <c r="Y161" s="166">
        <f t="shared" si="7"/>
        <v>8.1253199999999998E-2</v>
      </c>
      <c r="Z161" s="166">
        <v>0</v>
      </c>
      <c r="AA161" s="167">
        <f t="shared" si="8"/>
        <v>0</v>
      </c>
      <c r="AR161" s="18" t="s">
        <v>326</v>
      </c>
      <c r="AT161" s="18" t="s">
        <v>327</v>
      </c>
      <c r="AU161" s="18" t="s">
        <v>178</v>
      </c>
      <c r="AY161" s="18" t="s">
        <v>199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178</v>
      </c>
      <c r="BK161" s="168">
        <f t="shared" si="14"/>
        <v>0</v>
      </c>
      <c r="BL161" s="18" t="s">
        <v>261</v>
      </c>
      <c r="BM161" s="18" t="s">
        <v>520</v>
      </c>
    </row>
    <row r="162" spans="2:65" s="1" customFormat="1" ht="25.5" customHeight="1">
      <c r="B162" s="131"/>
      <c r="C162" s="169" t="s">
        <v>309</v>
      </c>
      <c r="D162" s="169" t="s">
        <v>327</v>
      </c>
      <c r="E162" s="170" t="s">
        <v>521</v>
      </c>
      <c r="F162" s="229" t="s">
        <v>522</v>
      </c>
      <c r="G162" s="229"/>
      <c r="H162" s="229"/>
      <c r="I162" s="229"/>
      <c r="J162" s="171" t="s">
        <v>251</v>
      </c>
      <c r="K162" s="172">
        <v>81</v>
      </c>
      <c r="L162" s="231">
        <v>0</v>
      </c>
      <c r="M162" s="231"/>
      <c r="N162" s="221">
        <f t="shared" si="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6"/>
        <v>0</v>
      </c>
      <c r="X162" s="166">
        <v>1.8699999999999999E-3</v>
      </c>
      <c r="Y162" s="166">
        <f t="shared" si="7"/>
        <v>0.15146999999999999</v>
      </c>
      <c r="Z162" s="166">
        <v>0</v>
      </c>
      <c r="AA162" s="167">
        <f t="shared" si="8"/>
        <v>0</v>
      </c>
      <c r="AR162" s="18" t="s">
        <v>326</v>
      </c>
      <c r="AT162" s="18" t="s">
        <v>327</v>
      </c>
      <c r="AU162" s="18" t="s">
        <v>178</v>
      </c>
      <c r="AY162" s="18" t="s">
        <v>199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178</v>
      </c>
      <c r="BK162" s="168">
        <f t="shared" si="14"/>
        <v>0</v>
      </c>
      <c r="BL162" s="18" t="s">
        <v>261</v>
      </c>
      <c r="BM162" s="18" t="s">
        <v>523</v>
      </c>
    </row>
    <row r="163" spans="2:65" s="1" customFormat="1" ht="38.25" customHeight="1">
      <c r="B163" s="131"/>
      <c r="C163" s="160" t="s">
        <v>313</v>
      </c>
      <c r="D163" s="160" t="s">
        <v>200</v>
      </c>
      <c r="E163" s="161" t="s">
        <v>524</v>
      </c>
      <c r="F163" s="228" t="s">
        <v>525</v>
      </c>
      <c r="G163" s="228"/>
      <c r="H163" s="228"/>
      <c r="I163" s="228"/>
      <c r="J163" s="162" t="s">
        <v>203</v>
      </c>
      <c r="K163" s="163">
        <v>209.88</v>
      </c>
      <c r="L163" s="230">
        <v>0</v>
      </c>
      <c r="M163" s="230"/>
      <c r="N163" s="220">
        <f t="shared" si="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6"/>
        <v>0</v>
      </c>
      <c r="X163" s="166">
        <v>0</v>
      </c>
      <c r="Y163" s="166">
        <f t="shared" si="7"/>
        <v>0</v>
      </c>
      <c r="Z163" s="166">
        <v>0</v>
      </c>
      <c r="AA163" s="167">
        <f t="shared" si="8"/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178</v>
      </c>
      <c r="BK163" s="168">
        <f t="shared" si="14"/>
        <v>0</v>
      </c>
      <c r="BL163" s="18" t="s">
        <v>261</v>
      </c>
      <c r="BM163" s="18" t="s">
        <v>526</v>
      </c>
    </row>
    <row r="164" spans="2:65" s="1" customFormat="1" ht="25.5" customHeight="1">
      <c r="B164" s="131"/>
      <c r="C164" s="169" t="s">
        <v>318</v>
      </c>
      <c r="D164" s="169" t="s">
        <v>327</v>
      </c>
      <c r="E164" s="170" t="s">
        <v>527</v>
      </c>
      <c r="F164" s="229" t="s">
        <v>528</v>
      </c>
      <c r="G164" s="229"/>
      <c r="H164" s="229"/>
      <c r="I164" s="229"/>
      <c r="J164" s="171" t="s">
        <v>203</v>
      </c>
      <c r="K164" s="172">
        <v>227.82400000000001</v>
      </c>
      <c r="L164" s="231">
        <v>0</v>
      </c>
      <c r="M164" s="231"/>
      <c r="N164" s="221">
        <f t="shared" si="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6"/>
        <v>0</v>
      </c>
      <c r="X164" s="166">
        <v>4.0000000000000002E-4</v>
      </c>
      <c r="Y164" s="166">
        <f t="shared" si="7"/>
        <v>9.1129600000000005E-2</v>
      </c>
      <c r="Z164" s="166">
        <v>0</v>
      </c>
      <c r="AA164" s="167">
        <f t="shared" si="8"/>
        <v>0</v>
      </c>
      <c r="AR164" s="18" t="s">
        <v>326</v>
      </c>
      <c r="AT164" s="18" t="s">
        <v>327</v>
      </c>
      <c r="AU164" s="18" t="s">
        <v>178</v>
      </c>
      <c r="AY164" s="18" t="s">
        <v>199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178</v>
      </c>
      <c r="BK164" s="168">
        <f t="shared" si="14"/>
        <v>0</v>
      </c>
      <c r="BL164" s="18" t="s">
        <v>261</v>
      </c>
      <c r="BM164" s="18" t="s">
        <v>529</v>
      </c>
    </row>
    <row r="165" spans="2:65" s="1" customFormat="1" ht="38.25" customHeight="1">
      <c r="B165" s="131"/>
      <c r="C165" s="169" t="s">
        <v>322</v>
      </c>
      <c r="D165" s="169" t="s">
        <v>327</v>
      </c>
      <c r="E165" s="170" t="s">
        <v>530</v>
      </c>
      <c r="F165" s="229" t="s">
        <v>531</v>
      </c>
      <c r="G165" s="229"/>
      <c r="H165" s="229"/>
      <c r="I165" s="229"/>
      <c r="J165" s="171" t="s">
        <v>203</v>
      </c>
      <c r="K165" s="172">
        <v>13.56</v>
      </c>
      <c r="L165" s="231">
        <v>0</v>
      </c>
      <c r="M165" s="231"/>
      <c r="N165" s="221">
        <f t="shared" si="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6"/>
        <v>0</v>
      </c>
      <c r="X165" s="166">
        <v>4.0000000000000002E-4</v>
      </c>
      <c r="Y165" s="166">
        <f t="shared" si="7"/>
        <v>5.4240000000000009E-3</v>
      </c>
      <c r="Z165" s="166">
        <v>0</v>
      </c>
      <c r="AA165" s="167">
        <f t="shared" si="8"/>
        <v>0</v>
      </c>
      <c r="AR165" s="18" t="s">
        <v>326</v>
      </c>
      <c r="AT165" s="18" t="s">
        <v>327</v>
      </c>
      <c r="AU165" s="18" t="s">
        <v>178</v>
      </c>
      <c r="AY165" s="18" t="s">
        <v>199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178</v>
      </c>
      <c r="BK165" s="168">
        <f t="shared" si="14"/>
        <v>0</v>
      </c>
      <c r="BL165" s="18" t="s">
        <v>261</v>
      </c>
      <c r="BM165" s="18" t="s">
        <v>532</v>
      </c>
    </row>
    <row r="166" spans="2:65" s="1" customFormat="1" ht="38.25" customHeight="1">
      <c r="B166" s="131"/>
      <c r="C166" s="160" t="s">
        <v>326</v>
      </c>
      <c r="D166" s="160" t="s">
        <v>200</v>
      </c>
      <c r="E166" s="161" t="s">
        <v>533</v>
      </c>
      <c r="F166" s="228" t="s">
        <v>534</v>
      </c>
      <c r="G166" s="228"/>
      <c r="H166" s="228"/>
      <c r="I166" s="228"/>
      <c r="J166" s="162" t="s">
        <v>251</v>
      </c>
      <c r="K166" s="163">
        <v>317.8</v>
      </c>
      <c r="L166" s="230">
        <v>0</v>
      </c>
      <c r="M166" s="230"/>
      <c r="N166" s="220">
        <f t="shared" si="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6"/>
        <v>0</v>
      </c>
      <c r="X166" s="166">
        <v>3.0000000000000001E-5</v>
      </c>
      <c r="Y166" s="166">
        <f t="shared" si="7"/>
        <v>9.5340000000000008E-3</v>
      </c>
      <c r="Z166" s="166">
        <v>0</v>
      </c>
      <c r="AA166" s="167">
        <f t="shared" si="8"/>
        <v>0</v>
      </c>
      <c r="AR166" s="18" t="s">
        <v>261</v>
      </c>
      <c r="AT166" s="18" t="s">
        <v>200</v>
      </c>
      <c r="AU166" s="18" t="s">
        <v>178</v>
      </c>
      <c r="AY166" s="18" t="s">
        <v>199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178</v>
      </c>
      <c r="BK166" s="168">
        <f t="shared" si="14"/>
        <v>0</v>
      </c>
      <c r="BL166" s="18" t="s">
        <v>261</v>
      </c>
      <c r="BM166" s="18" t="s">
        <v>535</v>
      </c>
    </row>
    <row r="167" spans="2:65" s="1" customFormat="1" ht="25.5" customHeight="1">
      <c r="B167" s="131"/>
      <c r="C167" s="169" t="s">
        <v>331</v>
      </c>
      <c r="D167" s="169" t="s">
        <v>327</v>
      </c>
      <c r="E167" s="170" t="s">
        <v>536</v>
      </c>
      <c r="F167" s="229" t="s">
        <v>537</v>
      </c>
      <c r="G167" s="229"/>
      <c r="H167" s="229"/>
      <c r="I167" s="229"/>
      <c r="J167" s="171" t="s">
        <v>316</v>
      </c>
      <c r="K167" s="172">
        <v>2542.4</v>
      </c>
      <c r="L167" s="231">
        <v>0</v>
      </c>
      <c r="M167" s="231"/>
      <c r="N167" s="221">
        <f t="shared" si="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6"/>
        <v>0</v>
      </c>
      <c r="X167" s="166">
        <v>0</v>
      </c>
      <c r="Y167" s="166">
        <f t="shared" si="7"/>
        <v>0</v>
      </c>
      <c r="Z167" s="166">
        <v>0</v>
      </c>
      <c r="AA167" s="167">
        <f t="shared" si="8"/>
        <v>0</v>
      </c>
      <c r="AR167" s="18" t="s">
        <v>326</v>
      </c>
      <c r="AT167" s="18" t="s">
        <v>327</v>
      </c>
      <c r="AU167" s="18" t="s">
        <v>178</v>
      </c>
      <c r="AY167" s="18" t="s">
        <v>199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178</v>
      </c>
      <c r="BK167" s="168">
        <f t="shared" si="14"/>
        <v>0</v>
      </c>
      <c r="BL167" s="18" t="s">
        <v>261</v>
      </c>
      <c r="BM167" s="18" t="s">
        <v>538</v>
      </c>
    </row>
    <row r="168" spans="2:65" s="1" customFormat="1" ht="25.5" customHeight="1">
      <c r="B168" s="131"/>
      <c r="C168" s="169" t="s">
        <v>336</v>
      </c>
      <c r="D168" s="169" t="s">
        <v>327</v>
      </c>
      <c r="E168" s="170" t="s">
        <v>539</v>
      </c>
      <c r="F168" s="229" t="s">
        <v>540</v>
      </c>
      <c r="G168" s="229"/>
      <c r="H168" s="229"/>
      <c r="I168" s="229"/>
      <c r="J168" s="171" t="s">
        <v>203</v>
      </c>
      <c r="K168" s="172">
        <v>79.45</v>
      </c>
      <c r="L168" s="231">
        <v>0</v>
      </c>
      <c r="M168" s="231"/>
      <c r="N168" s="221">
        <f t="shared" si="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6"/>
        <v>0</v>
      </c>
      <c r="X168" s="166">
        <v>1.04E-2</v>
      </c>
      <c r="Y168" s="166">
        <f t="shared" si="7"/>
        <v>0.82628000000000001</v>
      </c>
      <c r="Z168" s="166">
        <v>0</v>
      </c>
      <c r="AA168" s="167">
        <f t="shared" si="8"/>
        <v>0</v>
      </c>
      <c r="AR168" s="18" t="s">
        <v>326</v>
      </c>
      <c r="AT168" s="18" t="s">
        <v>327</v>
      </c>
      <c r="AU168" s="18" t="s">
        <v>178</v>
      </c>
      <c r="AY168" s="18" t="s">
        <v>199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178</v>
      </c>
      <c r="BK168" s="168">
        <f t="shared" si="14"/>
        <v>0</v>
      </c>
      <c r="BL168" s="18" t="s">
        <v>261</v>
      </c>
      <c r="BM168" s="18" t="s">
        <v>541</v>
      </c>
    </row>
    <row r="169" spans="2:65" s="1" customFormat="1" ht="38.25" customHeight="1">
      <c r="B169" s="131"/>
      <c r="C169" s="160" t="s">
        <v>340</v>
      </c>
      <c r="D169" s="160" t="s">
        <v>200</v>
      </c>
      <c r="E169" s="161" t="s">
        <v>542</v>
      </c>
      <c r="F169" s="228" t="s">
        <v>543</v>
      </c>
      <c r="G169" s="228"/>
      <c r="H169" s="228"/>
      <c r="I169" s="228"/>
      <c r="J169" s="162" t="s">
        <v>251</v>
      </c>
      <c r="K169" s="163">
        <v>81</v>
      </c>
      <c r="L169" s="230">
        <v>0</v>
      </c>
      <c r="M169" s="230"/>
      <c r="N169" s="220">
        <f t="shared" si="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6"/>
        <v>0</v>
      </c>
      <c r="X169" s="166">
        <v>0</v>
      </c>
      <c r="Y169" s="166">
        <f t="shared" si="7"/>
        <v>0</v>
      </c>
      <c r="Z169" s="166">
        <v>0</v>
      </c>
      <c r="AA169" s="167">
        <f t="shared" si="8"/>
        <v>0</v>
      </c>
      <c r="AR169" s="18" t="s">
        <v>261</v>
      </c>
      <c r="AT169" s="18" t="s">
        <v>200</v>
      </c>
      <c r="AU169" s="18" t="s">
        <v>178</v>
      </c>
      <c r="AY169" s="18" t="s">
        <v>199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178</v>
      </c>
      <c r="BK169" s="168">
        <f t="shared" si="14"/>
        <v>0</v>
      </c>
      <c r="BL169" s="18" t="s">
        <v>261</v>
      </c>
      <c r="BM169" s="18" t="s">
        <v>544</v>
      </c>
    </row>
    <row r="170" spans="2:65" s="1" customFormat="1" ht="25.5" customHeight="1">
      <c r="B170" s="131"/>
      <c r="C170" s="169" t="s">
        <v>344</v>
      </c>
      <c r="D170" s="169" t="s">
        <v>327</v>
      </c>
      <c r="E170" s="170" t="s">
        <v>536</v>
      </c>
      <c r="F170" s="229" t="s">
        <v>537</v>
      </c>
      <c r="G170" s="229"/>
      <c r="H170" s="229"/>
      <c r="I170" s="229"/>
      <c r="J170" s="171" t="s">
        <v>316</v>
      </c>
      <c r="K170" s="172">
        <v>648</v>
      </c>
      <c r="L170" s="231">
        <v>0</v>
      </c>
      <c r="M170" s="231"/>
      <c r="N170" s="221">
        <f t="shared" si="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6"/>
        <v>0</v>
      </c>
      <c r="X170" s="166">
        <v>0</v>
      </c>
      <c r="Y170" s="166">
        <f t="shared" si="7"/>
        <v>0</v>
      </c>
      <c r="Z170" s="166">
        <v>0</v>
      </c>
      <c r="AA170" s="167">
        <f t="shared" si="8"/>
        <v>0</v>
      </c>
      <c r="AR170" s="18" t="s">
        <v>326</v>
      </c>
      <c r="AT170" s="18" t="s">
        <v>327</v>
      </c>
      <c r="AU170" s="18" t="s">
        <v>178</v>
      </c>
      <c r="AY170" s="18" t="s">
        <v>199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178</v>
      </c>
      <c r="BK170" s="168">
        <f t="shared" si="14"/>
        <v>0</v>
      </c>
      <c r="BL170" s="18" t="s">
        <v>261</v>
      </c>
      <c r="BM170" s="18" t="s">
        <v>545</v>
      </c>
    </row>
    <row r="171" spans="2:65" s="1" customFormat="1" ht="25.5" customHeight="1">
      <c r="B171" s="131"/>
      <c r="C171" s="169" t="s">
        <v>348</v>
      </c>
      <c r="D171" s="169" t="s">
        <v>327</v>
      </c>
      <c r="E171" s="170" t="s">
        <v>546</v>
      </c>
      <c r="F171" s="229" t="s">
        <v>547</v>
      </c>
      <c r="G171" s="229"/>
      <c r="H171" s="229"/>
      <c r="I171" s="229"/>
      <c r="J171" s="171" t="s">
        <v>203</v>
      </c>
      <c r="K171" s="172">
        <v>50.22</v>
      </c>
      <c r="L171" s="231">
        <v>0</v>
      </c>
      <c r="M171" s="231"/>
      <c r="N171" s="221">
        <f t="shared" si="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6"/>
        <v>0</v>
      </c>
      <c r="X171" s="166">
        <v>2.7E-2</v>
      </c>
      <c r="Y171" s="166">
        <f t="shared" si="7"/>
        <v>1.3559399999999999</v>
      </c>
      <c r="Z171" s="166">
        <v>0</v>
      </c>
      <c r="AA171" s="167">
        <f t="shared" si="8"/>
        <v>0</v>
      </c>
      <c r="AR171" s="18" t="s">
        <v>326</v>
      </c>
      <c r="AT171" s="18" t="s">
        <v>327</v>
      </c>
      <c r="AU171" s="18" t="s">
        <v>178</v>
      </c>
      <c r="AY171" s="18" t="s">
        <v>199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178</v>
      </c>
      <c r="BK171" s="168">
        <f t="shared" si="14"/>
        <v>0</v>
      </c>
      <c r="BL171" s="18" t="s">
        <v>261</v>
      </c>
      <c r="BM171" s="18" t="s">
        <v>548</v>
      </c>
    </row>
    <row r="172" spans="2:65" s="1" customFormat="1" ht="38.25" customHeight="1">
      <c r="B172" s="131"/>
      <c r="C172" s="160" t="s">
        <v>352</v>
      </c>
      <c r="D172" s="160" t="s">
        <v>200</v>
      </c>
      <c r="E172" s="161" t="s">
        <v>549</v>
      </c>
      <c r="F172" s="228" t="s">
        <v>550</v>
      </c>
      <c r="G172" s="228"/>
      <c r="H172" s="228"/>
      <c r="I172" s="228"/>
      <c r="J172" s="162" t="s">
        <v>334</v>
      </c>
      <c r="K172" s="164">
        <v>0</v>
      </c>
      <c r="L172" s="230">
        <v>0</v>
      </c>
      <c r="M172" s="230"/>
      <c r="N172" s="220">
        <f t="shared" si="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6"/>
        <v>0</v>
      </c>
      <c r="X172" s="166">
        <v>0</v>
      </c>
      <c r="Y172" s="166">
        <f t="shared" si="7"/>
        <v>0</v>
      </c>
      <c r="Z172" s="166">
        <v>0</v>
      </c>
      <c r="AA172" s="167">
        <f t="shared" si="8"/>
        <v>0</v>
      </c>
      <c r="AR172" s="18" t="s">
        <v>261</v>
      </c>
      <c r="AT172" s="18" t="s">
        <v>200</v>
      </c>
      <c r="AU172" s="18" t="s">
        <v>178</v>
      </c>
      <c r="AY172" s="18" t="s">
        <v>199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178</v>
      </c>
      <c r="BK172" s="168">
        <f t="shared" si="14"/>
        <v>0</v>
      </c>
      <c r="BL172" s="18" t="s">
        <v>261</v>
      </c>
      <c r="BM172" s="18" t="s">
        <v>551</v>
      </c>
    </row>
    <row r="173" spans="2:65" s="9" customFormat="1" ht="29.85" customHeight="1">
      <c r="B173" s="149"/>
      <c r="C173" s="150"/>
      <c r="D173" s="159" t="s">
        <v>166</v>
      </c>
      <c r="E173" s="159"/>
      <c r="F173" s="159"/>
      <c r="G173" s="159"/>
      <c r="H173" s="159"/>
      <c r="I173" s="159"/>
      <c r="J173" s="159"/>
      <c r="K173" s="159"/>
      <c r="L173" s="159"/>
      <c r="M173" s="159"/>
      <c r="N173" s="222">
        <f>BK173</f>
        <v>0</v>
      </c>
      <c r="O173" s="223"/>
      <c r="P173" s="223"/>
      <c r="Q173" s="223"/>
      <c r="R173" s="152"/>
      <c r="T173" s="153"/>
      <c r="U173" s="150"/>
      <c r="V173" s="150"/>
      <c r="W173" s="154">
        <f>SUM(W174:W181)</f>
        <v>0</v>
      </c>
      <c r="X173" s="150"/>
      <c r="Y173" s="154">
        <f>SUM(Y174:Y181)</f>
        <v>69.632198700000018</v>
      </c>
      <c r="Z173" s="150"/>
      <c r="AA173" s="155">
        <f>SUM(AA174:AA181)</f>
        <v>0</v>
      </c>
      <c r="AR173" s="156" t="s">
        <v>178</v>
      </c>
      <c r="AT173" s="157" t="s">
        <v>76</v>
      </c>
      <c r="AU173" s="157" t="s">
        <v>85</v>
      </c>
      <c r="AY173" s="156" t="s">
        <v>199</v>
      </c>
      <c r="BK173" s="158">
        <f>SUM(BK174:BK181)</f>
        <v>0</v>
      </c>
    </row>
    <row r="174" spans="2:65" s="1" customFormat="1" ht="38.25" customHeight="1">
      <c r="B174" s="131"/>
      <c r="C174" s="160" t="s">
        <v>356</v>
      </c>
      <c r="D174" s="160" t="s">
        <v>200</v>
      </c>
      <c r="E174" s="161" t="s">
        <v>552</v>
      </c>
      <c r="F174" s="228" t="s">
        <v>553</v>
      </c>
      <c r="G174" s="228"/>
      <c r="H174" s="228"/>
      <c r="I174" s="228"/>
      <c r="J174" s="162" t="s">
        <v>203</v>
      </c>
      <c r="K174" s="163">
        <v>59.25</v>
      </c>
      <c r="L174" s="230">
        <v>0</v>
      </c>
      <c r="M174" s="230"/>
      <c r="N174" s="220">
        <f t="shared" ref="N174:N181" si="15"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ref="W174:W181" si="16">V174*K174</f>
        <v>0</v>
      </c>
      <c r="X174" s="166">
        <v>5.0000000000000001E-3</v>
      </c>
      <c r="Y174" s="166">
        <f t="shared" ref="Y174:Y181" si="17">X174*K174</f>
        <v>0.29625000000000001</v>
      </c>
      <c r="Z174" s="166">
        <v>0</v>
      </c>
      <c r="AA174" s="167">
        <f t="shared" ref="AA174:AA181" si="18">Z174*K174</f>
        <v>0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 t="shared" ref="BE174:BE181" si="19">IF(U174="základná",N174,0)</f>
        <v>0</v>
      </c>
      <c r="BF174" s="105">
        <f t="shared" ref="BF174:BF181" si="20">IF(U174="znížená",N174,0)</f>
        <v>0</v>
      </c>
      <c r="BG174" s="105">
        <f t="shared" ref="BG174:BG181" si="21">IF(U174="zákl. prenesená",N174,0)</f>
        <v>0</v>
      </c>
      <c r="BH174" s="105">
        <f t="shared" ref="BH174:BH181" si="22">IF(U174="zníž. prenesená",N174,0)</f>
        <v>0</v>
      </c>
      <c r="BI174" s="105">
        <f t="shared" ref="BI174:BI181" si="23">IF(U174="nulová",N174,0)</f>
        <v>0</v>
      </c>
      <c r="BJ174" s="18" t="s">
        <v>178</v>
      </c>
      <c r="BK174" s="168">
        <f t="shared" ref="BK174:BK181" si="24">ROUND(L174*K174,3)</f>
        <v>0</v>
      </c>
      <c r="BL174" s="18" t="s">
        <v>261</v>
      </c>
      <c r="BM174" s="18" t="s">
        <v>554</v>
      </c>
    </row>
    <row r="175" spans="2:65" s="1" customFormat="1" ht="16.5" customHeight="1">
      <c r="B175" s="131"/>
      <c r="C175" s="169" t="s">
        <v>360</v>
      </c>
      <c r="D175" s="169" t="s">
        <v>327</v>
      </c>
      <c r="E175" s="170" t="s">
        <v>555</v>
      </c>
      <c r="F175" s="229" t="s">
        <v>556</v>
      </c>
      <c r="G175" s="229"/>
      <c r="H175" s="229"/>
      <c r="I175" s="229"/>
      <c r="J175" s="171" t="s">
        <v>203</v>
      </c>
      <c r="K175" s="172">
        <v>60.435000000000002</v>
      </c>
      <c r="L175" s="231">
        <v>0</v>
      </c>
      <c r="M175" s="231"/>
      <c r="N175" s="221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1.95E-2</v>
      </c>
      <c r="Y175" s="166">
        <f t="shared" si="17"/>
        <v>1.1784825000000001</v>
      </c>
      <c r="Z175" s="166">
        <v>0</v>
      </c>
      <c r="AA175" s="167">
        <f t="shared" si="18"/>
        <v>0</v>
      </c>
      <c r="AR175" s="18" t="s">
        <v>326</v>
      </c>
      <c r="AT175" s="18" t="s">
        <v>327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261</v>
      </c>
      <c r="BM175" s="18" t="s">
        <v>557</v>
      </c>
    </row>
    <row r="176" spans="2:65" s="1" customFormat="1" ht="38.25" customHeight="1">
      <c r="B176" s="131"/>
      <c r="C176" s="160" t="s">
        <v>364</v>
      </c>
      <c r="D176" s="160" t="s">
        <v>200</v>
      </c>
      <c r="E176" s="161" t="s">
        <v>558</v>
      </c>
      <c r="F176" s="228" t="s">
        <v>559</v>
      </c>
      <c r="G176" s="228"/>
      <c r="H176" s="228"/>
      <c r="I176" s="228"/>
      <c r="J176" s="162" t="s">
        <v>203</v>
      </c>
      <c r="K176" s="163">
        <v>2091</v>
      </c>
      <c r="L176" s="230">
        <v>0</v>
      </c>
      <c r="M176" s="230"/>
      <c r="N176" s="220">
        <f t="shared" si="1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16"/>
        <v>0</v>
      </c>
      <c r="X176" s="166">
        <v>1.2E-4</v>
      </c>
      <c r="Y176" s="166">
        <f t="shared" si="17"/>
        <v>0.25092000000000003</v>
      </c>
      <c r="Z176" s="166">
        <v>0</v>
      </c>
      <c r="AA176" s="167">
        <f t="shared" si="18"/>
        <v>0</v>
      </c>
      <c r="AR176" s="18" t="s">
        <v>261</v>
      </c>
      <c r="AT176" s="18" t="s">
        <v>200</v>
      </c>
      <c r="AU176" s="18" t="s">
        <v>178</v>
      </c>
      <c r="AY176" s="18" t="s">
        <v>199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178</v>
      </c>
      <c r="BK176" s="168">
        <f t="shared" si="24"/>
        <v>0</v>
      </c>
      <c r="BL176" s="18" t="s">
        <v>261</v>
      </c>
      <c r="BM176" s="18" t="s">
        <v>560</v>
      </c>
    </row>
    <row r="177" spans="2:65" s="1" customFormat="1" ht="16.5" customHeight="1">
      <c r="B177" s="131"/>
      <c r="C177" s="169" t="s">
        <v>368</v>
      </c>
      <c r="D177" s="169" t="s">
        <v>327</v>
      </c>
      <c r="E177" s="170" t="s">
        <v>561</v>
      </c>
      <c r="F177" s="229" t="s">
        <v>562</v>
      </c>
      <c r="G177" s="229"/>
      <c r="H177" s="229"/>
      <c r="I177" s="229"/>
      <c r="J177" s="171" t="s">
        <v>203</v>
      </c>
      <c r="K177" s="172">
        <v>2195.5500000000002</v>
      </c>
      <c r="L177" s="231">
        <v>0</v>
      </c>
      <c r="M177" s="231"/>
      <c r="N177" s="221">
        <f t="shared" si="1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16"/>
        <v>0</v>
      </c>
      <c r="X177" s="166">
        <v>1.2E-2</v>
      </c>
      <c r="Y177" s="166">
        <f t="shared" si="17"/>
        <v>26.346600000000002</v>
      </c>
      <c r="Z177" s="166">
        <v>0</v>
      </c>
      <c r="AA177" s="167">
        <f t="shared" si="18"/>
        <v>0</v>
      </c>
      <c r="AR177" s="18" t="s">
        <v>326</v>
      </c>
      <c r="AT177" s="18" t="s">
        <v>327</v>
      </c>
      <c r="AU177" s="18" t="s">
        <v>178</v>
      </c>
      <c r="AY177" s="18" t="s">
        <v>199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178</v>
      </c>
      <c r="BK177" s="168">
        <f t="shared" si="24"/>
        <v>0</v>
      </c>
      <c r="BL177" s="18" t="s">
        <v>261</v>
      </c>
      <c r="BM177" s="18" t="s">
        <v>563</v>
      </c>
    </row>
    <row r="178" spans="2:65" s="1" customFormat="1" ht="16.5" customHeight="1">
      <c r="B178" s="131"/>
      <c r="C178" s="169" t="s">
        <v>372</v>
      </c>
      <c r="D178" s="169" t="s">
        <v>327</v>
      </c>
      <c r="E178" s="170" t="s">
        <v>564</v>
      </c>
      <c r="F178" s="229" t="s">
        <v>565</v>
      </c>
      <c r="G178" s="229"/>
      <c r="H178" s="229"/>
      <c r="I178" s="229"/>
      <c r="J178" s="171" t="s">
        <v>203</v>
      </c>
      <c r="K178" s="172">
        <v>2195.5500000000002</v>
      </c>
      <c r="L178" s="231">
        <v>0</v>
      </c>
      <c r="M178" s="231"/>
      <c r="N178" s="221">
        <f t="shared" si="1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16"/>
        <v>0</v>
      </c>
      <c r="X178" s="166">
        <v>1.89E-2</v>
      </c>
      <c r="Y178" s="166">
        <f t="shared" si="17"/>
        <v>41.495895000000004</v>
      </c>
      <c r="Z178" s="166">
        <v>0</v>
      </c>
      <c r="AA178" s="167">
        <f t="shared" si="18"/>
        <v>0</v>
      </c>
      <c r="AR178" s="18" t="s">
        <v>326</v>
      </c>
      <c r="AT178" s="18" t="s">
        <v>327</v>
      </c>
      <c r="AU178" s="18" t="s">
        <v>178</v>
      </c>
      <c r="AY178" s="18" t="s">
        <v>199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178</v>
      </c>
      <c r="BK178" s="168">
        <f t="shared" si="24"/>
        <v>0</v>
      </c>
      <c r="BL178" s="18" t="s">
        <v>261</v>
      </c>
      <c r="BM178" s="18" t="s">
        <v>566</v>
      </c>
    </row>
    <row r="179" spans="2:65" s="1" customFormat="1" ht="25.5" customHeight="1">
      <c r="B179" s="131"/>
      <c r="C179" s="160" t="s">
        <v>376</v>
      </c>
      <c r="D179" s="160" t="s">
        <v>200</v>
      </c>
      <c r="E179" s="161" t="s">
        <v>567</v>
      </c>
      <c r="F179" s="228" t="s">
        <v>568</v>
      </c>
      <c r="G179" s="228"/>
      <c r="H179" s="228"/>
      <c r="I179" s="228"/>
      <c r="J179" s="162" t="s">
        <v>203</v>
      </c>
      <c r="K179" s="163">
        <v>7.2</v>
      </c>
      <c r="L179" s="230">
        <v>0</v>
      </c>
      <c r="M179" s="230"/>
      <c r="N179" s="220">
        <f t="shared" si="1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16"/>
        <v>0</v>
      </c>
      <c r="X179" s="166">
        <v>4.0000000000000001E-3</v>
      </c>
      <c r="Y179" s="166">
        <f t="shared" si="17"/>
        <v>2.8800000000000003E-2</v>
      </c>
      <c r="Z179" s="166">
        <v>0</v>
      </c>
      <c r="AA179" s="167">
        <f t="shared" si="18"/>
        <v>0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178</v>
      </c>
      <c r="BK179" s="168">
        <f t="shared" si="24"/>
        <v>0</v>
      </c>
      <c r="BL179" s="18" t="s">
        <v>261</v>
      </c>
      <c r="BM179" s="18" t="s">
        <v>569</v>
      </c>
    </row>
    <row r="180" spans="2:65" s="1" customFormat="1" ht="38.25" customHeight="1">
      <c r="B180" s="131"/>
      <c r="C180" s="169" t="s">
        <v>380</v>
      </c>
      <c r="D180" s="169" t="s">
        <v>327</v>
      </c>
      <c r="E180" s="170" t="s">
        <v>570</v>
      </c>
      <c r="F180" s="229" t="s">
        <v>571</v>
      </c>
      <c r="G180" s="229"/>
      <c r="H180" s="229"/>
      <c r="I180" s="229"/>
      <c r="J180" s="171" t="s">
        <v>203</v>
      </c>
      <c r="K180" s="172">
        <v>7.3440000000000003</v>
      </c>
      <c r="L180" s="231">
        <v>0</v>
      </c>
      <c r="M180" s="231"/>
      <c r="N180" s="221">
        <f t="shared" si="1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16"/>
        <v>0</v>
      </c>
      <c r="X180" s="166">
        <v>4.7999999999999996E-3</v>
      </c>
      <c r="Y180" s="166">
        <f t="shared" si="17"/>
        <v>3.5251199999999996E-2</v>
      </c>
      <c r="Z180" s="166">
        <v>0</v>
      </c>
      <c r="AA180" s="167">
        <f t="shared" si="18"/>
        <v>0</v>
      </c>
      <c r="AR180" s="18" t="s">
        <v>326</v>
      </c>
      <c r="AT180" s="18" t="s">
        <v>327</v>
      </c>
      <c r="AU180" s="18" t="s">
        <v>178</v>
      </c>
      <c r="AY180" s="18" t="s">
        <v>199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178</v>
      </c>
      <c r="BK180" s="168">
        <f t="shared" si="24"/>
        <v>0</v>
      </c>
      <c r="BL180" s="18" t="s">
        <v>261</v>
      </c>
      <c r="BM180" s="18" t="s">
        <v>572</v>
      </c>
    </row>
    <row r="181" spans="2:65" s="1" customFormat="1" ht="25.5" customHeight="1">
      <c r="B181" s="131"/>
      <c r="C181" s="160" t="s">
        <v>384</v>
      </c>
      <c r="D181" s="160" t="s">
        <v>200</v>
      </c>
      <c r="E181" s="161" t="s">
        <v>573</v>
      </c>
      <c r="F181" s="228" t="s">
        <v>574</v>
      </c>
      <c r="G181" s="228"/>
      <c r="H181" s="228"/>
      <c r="I181" s="228"/>
      <c r="J181" s="162" t="s">
        <v>334</v>
      </c>
      <c r="K181" s="164">
        <v>0</v>
      </c>
      <c r="L181" s="230">
        <v>0</v>
      </c>
      <c r="M181" s="230"/>
      <c r="N181" s="220">
        <f t="shared" si="1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16"/>
        <v>0</v>
      </c>
      <c r="X181" s="166">
        <v>0</v>
      </c>
      <c r="Y181" s="166">
        <f t="shared" si="17"/>
        <v>0</v>
      </c>
      <c r="Z181" s="166">
        <v>0</v>
      </c>
      <c r="AA181" s="167">
        <f t="shared" si="18"/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178</v>
      </c>
      <c r="BK181" s="168">
        <f t="shared" si="24"/>
        <v>0</v>
      </c>
      <c r="BL181" s="18" t="s">
        <v>261</v>
      </c>
      <c r="BM181" s="18" t="s">
        <v>575</v>
      </c>
    </row>
    <row r="182" spans="2:65" s="9" customFormat="1" ht="29.85" customHeight="1">
      <c r="B182" s="149"/>
      <c r="C182" s="150"/>
      <c r="D182" s="159" t="s">
        <v>445</v>
      </c>
      <c r="E182" s="159"/>
      <c r="F182" s="159"/>
      <c r="G182" s="159"/>
      <c r="H182" s="159"/>
      <c r="I182" s="159"/>
      <c r="J182" s="159"/>
      <c r="K182" s="159"/>
      <c r="L182" s="159"/>
      <c r="M182" s="159"/>
      <c r="N182" s="222">
        <f>BK182</f>
        <v>0</v>
      </c>
      <c r="O182" s="223"/>
      <c r="P182" s="223"/>
      <c r="Q182" s="223"/>
      <c r="R182" s="152"/>
      <c r="T182" s="153"/>
      <c r="U182" s="150"/>
      <c r="V182" s="150"/>
      <c r="W182" s="154">
        <f>SUM(W183:W184)</f>
        <v>0</v>
      </c>
      <c r="X182" s="150"/>
      <c r="Y182" s="154">
        <f>SUM(Y183:Y184)</f>
        <v>2.6679999999999999E-2</v>
      </c>
      <c r="Z182" s="150"/>
      <c r="AA182" s="155">
        <f>SUM(AA183:AA184)</f>
        <v>0</v>
      </c>
      <c r="AR182" s="156" t="s">
        <v>178</v>
      </c>
      <c r="AT182" s="157" t="s">
        <v>76</v>
      </c>
      <c r="AU182" s="157" t="s">
        <v>85</v>
      </c>
      <c r="AY182" s="156" t="s">
        <v>199</v>
      </c>
      <c r="BK182" s="158">
        <f>SUM(BK183:BK184)</f>
        <v>0</v>
      </c>
    </row>
    <row r="183" spans="2:65" s="1" customFormat="1" ht="25.5" customHeight="1">
      <c r="B183" s="131"/>
      <c r="C183" s="160" t="s">
        <v>388</v>
      </c>
      <c r="D183" s="160" t="s">
        <v>200</v>
      </c>
      <c r="E183" s="161" t="s">
        <v>576</v>
      </c>
      <c r="F183" s="228" t="s">
        <v>577</v>
      </c>
      <c r="G183" s="228"/>
      <c r="H183" s="228"/>
      <c r="I183" s="228"/>
      <c r="J183" s="162" t="s">
        <v>316</v>
      </c>
      <c r="K183" s="163">
        <v>23</v>
      </c>
      <c r="L183" s="230">
        <v>0</v>
      </c>
      <c r="M183" s="230"/>
      <c r="N183" s="220">
        <f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>V183*K183</f>
        <v>0</v>
      </c>
      <c r="X183" s="166">
        <v>1.16E-3</v>
      </c>
      <c r="Y183" s="166">
        <f>X183*K183</f>
        <v>2.6679999999999999E-2</v>
      </c>
      <c r="Z183" s="166">
        <v>0</v>
      </c>
      <c r="AA183" s="167">
        <f>Z183*K183</f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>IF(U183="základná",N183,0)</f>
        <v>0</v>
      </c>
      <c r="BF183" s="105">
        <f>IF(U183="znížená",N183,0)</f>
        <v>0</v>
      </c>
      <c r="BG183" s="105">
        <f>IF(U183="zákl. prenesená",N183,0)</f>
        <v>0</v>
      </c>
      <c r="BH183" s="105">
        <f>IF(U183="zníž. prenesená",N183,0)</f>
        <v>0</v>
      </c>
      <c r="BI183" s="105">
        <f>IF(U183="nulová",N183,0)</f>
        <v>0</v>
      </c>
      <c r="BJ183" s="18" t="s">
        <v>178</v>
      </c>
      <c r="BK183" s="168">
        <f>ROUND(L183*K183,3)</f>
        <v>0</v>
      </c>
      <c r="BL183" s="18" t="s">
        <v>261</v>
      </c>
      <c r="BM183" s="18" t="s">
        <v>578</v>
      </c>
    </row>
    <row r="184" spans="2:65" s="1" customFormat="1" ht="25.5" customHeight="1">
      <c r="B184" s="131"/>
      <c r="C184" s="160" t="s">
        <v>392</v>
      </c>
      <c r="D184" s="160" t="s">
        <v>200</v>
      </c>
      <c r="E184" s="161" t="s">
        <v>579</v>
      </c>
      <c r="F184" s="228" t="s">
        <v>580</v>
      </c>
      <c r="G184" s="228"/>
      <c r="H184" s="228"/>
      <c r="I184" s="228"/>
      <c r="J184" s="162" t="s">
        <v>334</v>
      </c>
      <c r="K184" s="164">
        <v>0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581</v>
      </c>
    </row>
    <row r="185" spans="2:65" s="9" customFormat="1" ht="29.85" customHeight="1">
      <c r="B185" s="149"/>
      <c r="C185" s="150"/>
      <c r="D185" s="159" t="s">
        <v>446</v>
      </c>
      <c r="E185" s="159"/>
      <c r="F185" s="159"/>
      <c r="G185" s="159"/>
      <c r="H185" s="159"/>
      <c r="I185" s="159"/>
      <c r="J185" s="159"/>
      <c r="K185" s="159"/>
      <c r="L185" s="159"/>
      <c r="M185" s="159"/>
      <c r="N185" s="222">
        <f>BK185</f>
        <v>0</v>
      </c>
      <c r="O185" s="223"/>
      <c r="P185" s="223"/>
      <c r="Q185" s="223"/>
      <c r="R185" s="152"/>
      <c r="T185" s="153"/>
      <c r="U185" s="150"/>
      <c r="V185" s="150"/>
      <c r="W185" s="154">
        <f>SUM(W186:W189)</f>
        <v>0</v>
      </c>
      <c r="X185" s="150"/>
      <c r="Y185" s="154">
        <f>SUM(Y186:Y189)</f>
        <v>0</v>
      </c>
      <c r="Z185" s="150"/>
      <c r="AA185" s="155">
        <f>SUM(AA186:AA189)</f>
        <v>0</v>
      </c>
      <c r="AR185" s="156" t="s">
        <v>178</v>
      </c>
      <c r="AT185" s="157" t="s">
        <v>76</v>
      </c>
      <c r="AU185" s="157" t="s">
        <v>85</v>
      </c>
      <c r="AY185" s="156" t="s">
        <v>199</v>
      </c>
      <c r="BK185" s="158">
        <f>SUM(BK186:BK189)</f>
        <v>0</v>
      </c>
    </row>
    <row r="186" spans="2:65" s="1" customFormat="1" ht="25.5" customHeight="1">
      <c r="B186" s="131"/>
      <c r="C186" s="160" t="s">
        <v>396</v>
      </c>
      <c r="D186" s="160" t="s">
        <v>200</v>
      </c>
      <c r="E186" s="161" t="s">
        <v>582</v>
      </c>
      <c r="F186" s="228" t="s">
        <v>583</v>
      </c>
      <c r="G186" s="228"/>
      <c r="H186" s="228"/>
      <c r="I186" s="228"/>
      <c r="J186" s="162" t="s">
        <v>251</v>
      </c>
      <c r="K186" s="163">
        <v>637.79999999999995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261</v>
      </c>
      <c r="BM186" s="18" t="s">
        <v>584</v>
      </c>
    </row>
    <row r="187" spans="2:65" s="1" customFormat="1" ht="16.5" customHeight="1">
      <c r="B187" s="131"/>
      <c r="C187" s="169" t="s">
        <v>400</v>
      </c>
      <c r="D187" s="169" t="s">
        <v>327</v>
      </c>
      <c r="E187" s="170" t="s">
        <v>585</v>
      </c>
      <c r="F187" s="229" t="s">
        <v>586</v>
      </c>
      <c r="G187" s="229"/>
      <c r="H187" s="229"/>
      <c r="I187" s="229"/>
      <c r="J187" s="171" t="s">
        <v>587</v>
      </c>
      <c r="K187" s="172">
        <v>7.016</v>
      </c>
      <c r="L187" s="231">
        <v>0</v>
      </c>
      <c r="M187" s="231"/>
      <c r="N187" s="221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326</v>
      </c>
      <c r="AT187" s="18" t="s">
        <v>327</v>
      </c>
      <c r="AU187" s="18" t="s">
        <v>178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261</v>
      </c>
      <c r="BM187" s="18" t="s">
        <v>588</v>
      </c>
    </row>
    <row r="188" spans="2:65" s="1" customFormat="1" ht="16.5" customHeight="1">
      <c r="B188" s="131"/>
      <c r="C188" s="160" t="s">
        <v>404</v>
      </c>
      <c r="D188" s="160" t="s">
        <v>200</v>
      </c>
      <c r="E188" s="161" t="s">
        <v>589</v>
      </c>
      <c r="F188" s="228" t="s">
        <v>590</v>
      </c>
      <c r="G188" s="228"/>
      <c r="H188" s="228"/>
      <c r="I188" s="228"/>
      <c r="J188" s="162" t="s">
        <v>587</v>
      </c>
      <c r="K188" s="163">
        <v>7.02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261</v>
      </c>
      <c r="BM188" s="18" t="s">
        <v>591</v>
      </c>
    </row>
    <row r="189" spans="2:65" s="1" customFormat="1" ht="25.5" customHeight="1">
      <c r="B189" s="131"/>
      <c r="C189" s="160" t="s">
        <v>408</v>
      </c>
      <c r="D189" s="160" t="s">
        <v>200</v>
      </c>
      <c r="E189" s="161" t="s">
        <v>592</v>
      </c>
      <c r="F189" s="228" t="s">
        <v>593</v>
      </c>
      <c r="G189" s="228"/>
      <c r="H189" s="228"/>
      <c r="I189" s="228"/>
      <c r="J189" s="162" t="s">
        <v>334</v>
      </c>
      <c r="K189" s="164">
        <v>0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261</v>
      </c>
      <c r="BM189" s="18" t="s">
        <v>594</v>
      </c>
    </row>
    <row r="190" spans="2:65" s="9" customFormat="1" ht="29.85" customHeight="1">
      <c r="B190" s="149"/>
      <c r="C190" s="150"/>
      <c r="D190" s="159" t="s">
        <v>168</v>
      </c>
      <c r="E190" s="159"/>
      <c r="F190" s="159"/>
      <c r="G190" s="159"/>
      <c r="H190" s="159"/>
      <c r="I190" s="159"/>
      <c r="J190" s="159"/>
      <c r="K190" s="159"/>
      <c r="L190" s="159"/>
      <c r="M190" s="159"/>
      <c r="N190" s="222">
        <f>BK190</f>
        <v>0</v>
      </c>
      <c r="O190" s="223"/>
      <c r="P190" s="223"/>
      <c r="Q190" s="223"/>
      <c r="R190" s="152"/>
      <c r="T190" s="153"/>
      <c r="U190" s="150"/>
      <c r="V190" s="150"/>
      <c r="W190" s="154">
        <f>SUM(W191:W201)</f>
        <v>0</v>
      </c>
      <c r="X190" s="150"/>
      <c r="Y190" s="154">
        <f>SUM(Y191:Y201)</f>
        <v>1.3589131719999998</v>
      </c>
      <c r="Z190" s="150"/>
      <c r="AA190" s="155">
        <f>SUM(AA191:AA201)</f>
        <v>1.570948</v>
      </c>
      <c r="AR190" s="156" t="s">
        <v>178</v>
      </c>
      <c r="AT190" s="157" t="s">
        <v>76</v>
      </c>
      <c r="AU190" s="157" t="s">
        <v>85</v>
      </c>
      <c r="AY190" s="156" t="s">
        <v>199</v>
      </c>
      <c r="BK190" s="158">
        <f>SUM(BK191:BK201)</f>
        <v>0</v>
      </c>
    </row>
    <row r="191" spans="2:65" s="1" customFormat="1" ht="25.5" customHeight="1">
      <c r="B191" s="131"/>
      <c r="C191" s="160" t="s">
        <v>412</v>
      </c>
      <c r="D191" s="160" t="s">
        <v>200</v>
      </c>
      <c r="E191" s="161" t="s">
        <v>595</v>
      </c>
      <c r="F191" s="228" t="s">
        <v>596</v>
      </c>
      <c r="G191" s="228"/>
      <c r="H191" s="228"/>
      <c r="I191" s="228"/>
      <c r="J191" s="162" t="s">
        <v>316</v>
      </c>
      <c r="K191" s="163">
        <v>24</v>
      </c>
      <c r="L191" s="230">
        <v>0</v>
      </c>
      <c r="M191" s="230"/>
      <c r="N191" s="220">
        <f t="shared" ref="N191:N201" si="25"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ref="W191:W201" si="26">V191*K191</f>
        <v>0</v>
      </c>
      <c r="X191" s="166">
        <v>4.8500000000000001E-3</v>
      </c>
      <c r="Y191" s="166">
        <f t="shared" ref="Y191:Y201" si="27">X191*K191</f>
        <v>0.1164</v>
      </c>
      <c r="Z191" s="166">
        <v>0</v>
      </c>
      <c r="AA191" s="167">
        <f t="shared" ref="AA191:AA201" si="28">Z191*K191</f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 t="shared" ref="BE191:BE201" si="29">IF(U191="základná",N191,0)</f>
        <v>0</v>
      </c>
      <c r="BF191" s="105">
        <f t="shared" ref="BF191:BF201" si="30">IF(U191="znížená",N191,0)</f>
        <v>0</v>
      </c>
      <c r="BG191" s="105">
        <f t="shared" ref="BG191:BG201" si="31">IF(U191="zákl. prenesená",N191,0)</f>
        <v>0</v>
      </c>
      <c r="BH191" s="105">
        <f t="shared" ref="BH191:BH201" si="32">IF(U191="zníž. prenesená",N191,0)</f>
        <v>0</v>
      </c>
      <c r="BI191" s="105">
        <f t="shared" ref="BI191:BI201" si="33">IF(U191="nulová",N191,0)</f>
        <v>0</v>
      </c>
      <c r="BJ191" s="18" t="s">
        <v>178</v>
      </c>
      <c r="BK191" s="168">
        <f t="shared" ref="BK191:BK201" si="34">ROUND(L191*K191,3)</f>
        <v>0</v>
      </c>
      <c r="BL191" s="18" t="s">
        <v>261</v>
      </c>
      <c r="BM191" s="18" t="s">
        <v>597</v>
      </c>
    </row>
    <row r="192" spans="2:65" s="1" customFormat="1" ht="38.25" customHeight="1">
      <c r="B192" s="131"/>
      <c r="C192" s="160" t="s">
        <v>416</v>
      </c>
      <c r="D192" s="160" t="s">
        <v>200</v>
      </c>
      <c r="E192" s="161" t="s">
        <v>598</v>
      </c>
      <c r="F192" s="228" t="s">
        <v>599</v>
      </c>
      <c r="G192" s="228"/>
      <c r="H192" s="228"/>
      <c r="I192" s="228"/>
      <c r="J192" s="162" t="s">
        <v>203</v>
      </c>
      <c r="K192" s="163">
        <v>8.8000000000000007</v>
      </c>
      <c r="L192" s="230">
        <v>0</v>
      </c>
      <c r="M192" s="230"/>
      <c r="N192" s="220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7.3200000000000001E-3</v>
      </c>
      <c r="AA192" s="167">
        <f t="shared" si="28"/>
        <v>6.4416000000000001E-2</v>
      </c>
      <c r="AR192" s="18" t="s">
        <v>261</v>
      </c>
      <c r="AT192" s="18" t="s">
        <v>200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261</v>
      </c>
      <c r="BM192" s="18" t="s">
        <v>600</v>
      </c>
    </row>
    <row r="193" spans="2:65" s="1" customFormat="1" ht="38.25" customHeight="1">
      <c r="B193" s="131"/>
      <c r="C193" s="160" t="s">
        <v>420</v>
      </c>
      <c r="D193" s="160" t="s">
        <v>200</v>
      </c>
      <c r="E193" s="161" t="s">
        <v>601</v>
      </c>
      <c r="F193" s="228" t="s">
        <v>602</v>
      </c>
      <c r="G193" s="228"/>
      <c r="H193" s="228"/>
      <c r="I193" s="228"/>
      <c r="J193" s="162" t="s">
        <v>203</v>
      </c>
      <c r="K193" s="163">
        <v>8.8000000000000007</v>
      </c>
      <c r="L193" s="230">
        <v>0</v>
      </c>
      <c r="M193" s="230"/>
      <c r="N193" s="220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3.4000000000000002E-4</v>
      </c>
      <c r="Y193" s="166">
        <f t="shared" si="27"/>
        <v>2.9920000000000003E-3</v>
      </c>
      <c r="Z193" s="166">
        <v>0</v>
      </c>
      <c r="AA193" s="167">
        <f t="shared" si="28"/>
        <v>0</v>
      </c>
      <c r="AR193" s="18" t="s">
        <v>261</v>
      </c>
      <c r="AT193" s="18" t="s">
        <v>200</v>
      </c>
      <c r="AU193" s="18" t="s">
        <v>178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261</v>
      </c>
      <c r="BM193" s="18" t="s">
        <v>603</v>
      </c>
    </row>
    <row r="194" spans="2:65" s="1" customFormat="1" ht="38.25" customHeight="1">
      <c r="B194" s="131"/>
      <c r="C194" s="160" t="s">
        <v>424</v>
      </c>
      <c r="D194" s="160" t="s">
        <v>200</v>
      </c>
      <c r="E194" s="161" t="s">
        <v>604</v>
      </c>
      <c r="F194" s="228" t="s">
        <v>605</v>
      </c>
      <c r="G194" s="228"/>
      <c r="H194" s="228"/>
      <c r="I194" s="228"/>
      <c r="J194" s="162" t="s">
        <v>251</v>
      </c>
      <c r="K194" s="163">
        <v>322.5</v>
      </c>
      <c r="L194" s="230">
        <v>0</v>
      </c>
      <c r="M194" s="230"/>
      <c r="N194" s="220">
        <f t="shared" si="25"/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si="26"/>
        <v>0</v>
      </c>
      <c r="X194" s="166">
        <v>2.46276E-3</v>
      </c>
      <c r="Y194" s="166">
        <f t="shared" si="27"/>
        <v>0.7942401</v>
      </c>
      <c r="Z194" s="166">
        <v>0</v>
      </c>
      <c r="AA194" s="167">
        <f t="shared" si="28"/>
        <v>0</v>
      </c>
      <c r="AR194" s="18" t="s">
        <v>261</v>
      </c>
      <c r="AT194" s="18" t="s">
        <v>200</v>
      </c>
      <c r="AU194" s="18" t="s">
        <v>178</v>
      </c>
      <c r="AY194" s="18" t="s">
        <v>199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178</v>
      </c>
      <c r="BK194" s="168">
        <f t="shared" si="34"/>
        <v>0</v>
      </c>
      <c r="BL194" s="18" t="s">
        <v>261</v>
      </c>
      <c r="BM194" s="18" t="s">
        <v>606</v>
      </c>
    </row>
    <row r="195" spans="2:65" s="1" customFormat="1" ht="38.25" customHeight="1">
      <c r="B195" s="131"/>
      <c r="C195" s="160" t="s">
        <v>427</v>
      </c>
      <c r="D195" s="160" t="s">
        <v>200</v>
      </c>
      <c r="E195" s="161" t="s">
        <v>607</v>
      </c>
      <c r="F195" s="228" t="s">
        <v>608</v>
      </c>
      <c r="G195" s="228"/>
      <c r="H195" s="228"/>
      <c r="I195" s="228"/>
      <c r="J195" s="162" t="s">
        <v>251</v>
      </c>
      <c r="K195" s="163">
        <v>322.5</v>
      </c>
      <c r="L195" s="230">
        <v>0</v>
      </c>
      <c r="M195" s="230"/>
      <c r="N195" s="220">
        <f t="shared" si="2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3.3E-3</v>
      </c>
      <c r="AA195" s="167">
        <f t="shared" si="28"/>
        <v>1.0642499999999999</v>
      </c>
      <c r="AR195" s="18" t="s">
        <v>261</v>
      </c>
      <c r="AT195" s="18" t="s">
        <v>200</v>
      </c>
      <c r="AU195" s="18" t="s">
        <v>178</v>
      </c>
      <c r="AY195" s="18" t="s">
        <v>199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178</v>
      </c>
      <c r="BK195" s="168">
        <f t="shared" si="34"/>
        <v>0</v>
      </c>
      <c r="BL195" s="18" t="s">
        <v>261</v>
      </c>
      <c r="BM195" s="18" t="s">
        <v>609</v>
      </c>
    </row>
    <row r="196" spans="2:65" s="1" customFormat="1" ht="38.25" customHeight="1">
      <c r="B196" s="131"/>
      <c r="C196" s="160" t="s">
        <v>430</v>
      </c>
      <c r="D196" s="160" t="s">
        <v>200</v>
      </c>
      <c r="E196" s="161" t="s">
        <v>610</v>
      </c>
      <c r="F196" s="228" t="s">
        <v>611</v>
      </c>
      <c r="G196" s="228"/>
      <c r="H196" s="228"/>
      <c r="I196" s="228"/>
      <c r="J196" s="162" t="s">
        <v>251</v>
      </c>
      <c r="K196" s="163">
        <v>13.4</v>
      </c>
      <c r="L196" s="230">
        <v>0</v>
      </c>
      <c r="M196" s="230"/>
      <c r="N196" s="220">
        <f t="shared" si="2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26"/>
        <v>0</v>
      </c>
      <c r="X196" s="166">
        <v>1.3156800000000001E-3</v>
      </c>
      <c r="Y196" s="166">
        <f t="shared" si="27"/>
        <v>1.7630112E-2</v>
      </c>
      <c r="Z196" s="166">
        <v>0</v>
      </c>
      <c r="AA196" s="167">
        <f t="shared" si="28"/>
        <v>0</v>
      </c>
      <c r="AR196" s="18" t="s">
        <v>261</v>
      </c>
      <c r="AT196" s="18" t="s">
        <v>200</v>
      </c>
      <c r="AU196" s="18" t="s">
        <v>178</v>
      </c>
      <c r="AY196" s="18" t="s">
        <v>199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178</v>
      </c>
      <c r="BK196" s="168">
        <f t="shared" si="34"/>
        <v>0</v>
      </c>
      <c r="BL196" s="18" t="s">
        <v>261</v>
      </c>
      <c r="BM196" s="18" t="s">
        <v>612</v>
      </c>
    </row>
    <row r="197" spans="2:65" s="1" customFormat="1" ht="25.5" customHeight="1">
      <c r="B197" s="131"/>
      <c r="C197" s="160" t="s">
        <v>433</v>
      </c>
      <c r="D197" s="160" t="s">
        <v>200</v>
      </c>
      <c r="E197" s="161" t="s">
        <v>613</v>
      </c>
      <c r="F197" s="228" t="s">
        <v>614</v>
      </c>
      <c r="G197" s="228"/>
      <c r="H197" s="228"/>
      <c r="I197" s="228"/>
      <c r="J197" s="162" t="s">
        <v>251</v>
      </c>
      <c r="K197" s="163">
        <v>377.13</v>
      </c>
      <c r="L197" s="230">
        <v>0</v>
      </c>
      <c r="M197" s="230"/>
      <c r="N197" s="220">
        <f t="shared" si="2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26"/>
        <v>0</v>
      </c>
      <c r="X197" s="166">
        <v>9.0000000000000006E-5</v>
      </c>
      <c r="Y197" s="166">
        <f t="shared" si="27"/>
        <v>3.3941699999999998E-2</v>
      </c>
      <c r="Z197" s="166">
        <v>0</v>
      </c>
      <c r="AA197" s="167">
        <f t="shared" si="28"/>
        <v>0</v>
      </c>
      <c r="AR197" s="18" t="s">
        <v>261</v>
      </c>
      <c r="AT197" s="18" t="s">
        <v>200</v>
      </c>
      <c r="AU197" s="18" t="s">
        <v>178</v>
      </c>
      <c r="AY197" s="18" t="s">
        <v>199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178</v>
      </c>
      <c r="BK197" s="168">
        <f t="shared" si="34"/>
        <v>0</v>
      </c>
      <c r="BL197" s="18" t="s">
        <v>261</v>
      </c>
      <c r="BM197" s="18" t="s">
        <v>615</v>
      </c>
    </row>
    <row r="198" spans="2:65" s="1" customFormat="1" ht="38.25" customHeight="1">
      <c r="B198" s="131"/>
      <c r="C198" s="160" t="s">
        <v>436</v>
      </c>
      <c r="D198" s="160" t="s">
        <v>200</v>
      </c>
      <c r="E198" s="161" t="s">
        <v>616</v>
      </c>
      <c r="F198" s="228" t="s">
        <v>617</v>
      </c>
      <c r="G198" s="228"/>
      <c r="H198" s="228"/>
      <c r="I198" s="228"/>
      <c r="J198" s="162" t="s">
        <v>251</v>
      </c>
      <c r="K198" s="163">
        <v>81</v>
      </c>
      <c r="L198" s="230">
        <v>0</v>
      </c>
      <c r="M198" s="230"/>
      <c r="N198" s="220">
        <f t="shared" si="2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8" t="s">
        <v>261</v>
      </c>
      <c r="AT198" s="18" t="s">
        <v>200</v>
      </c>
      <c r="AU198" s="18" t="s">
        <v>178</v>
      </c>
      <c r="AY198" s="18" t="s">
        <v>199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178</v>
      </c>
      <c r="BK198" s="168">
        <f t="shared" si="34"/>
        <v>0</v>
      </c>
      <c r="BL198" s="18" t="s">
        <v>261</v>
      </c>
      <c r="BM198" s="18" t="s">
        <v>618</v>
      </c>
    </row>
    <row r="199" spans="2:65" s="1" customFormat="1" ht="25.5" customHeight="1">
      <c r="B199" s="131"/>
      <c r="C199" s="160" t="s">
        <v>619</v>
      </c>
      <c r="D199" s="160" t="s">
        <v>200</v>
      </c>
      <c r="E199" s="161" t="s">
        <v>620</v>
      </c>
      <c r="F199" s="228" t="s">
        <v>621</v>
      </c>
      <c r="G199" s="228"/>
      <c r="H199" s="228"/>
      <c r="I199" s="228"/>
      <c r="J199" s="162" t="s">
        <v>251</v>
      </c>
      <c r="K199" s="163">
        <v>195.7</v>
      </c>
      <c r="L199" s="230">
        <v>0</v>
      </c>
      <c r="M199" s="230"/>
      <c r="N199" s="220">
        <f t="shared" si="2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26"/>
        <v>0</v>
      </c>
      <c r="X199" s="166">
        <v>2.0117999999999998E-3</v>
      </c>
      <c r="Y199" s="166">
        <f t="shared" si="27"/>
        <v>0.39370925999999995</v>
      </c>
      <c r="Z199" s="166">
        <v>0</v>
      </c>
      <c r="AA199" s="167">
        <f t="shared" si="28"/>
        <v>0</v>
      </c>
      <c r="AR199" s="18" t="s">
        <v>261</v>
      </c>
      <c r="AT199" s="18" t="s">
        <v>200</v>
      </c>
      <c r="AU199" s="18" t="s">
        <v>178</v>
      </c>
      <c r="AY199" s="18" t="s">
        <v>199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178</v>
      </c>
      <c r="BK199" s="168">
        <f t="shared" si="34"/>
        <v>0</v>
      </c>
      <c r="BL199" s="18" t="s">
        <v>261</v>
      </c>
      <c r="BM199" s="18" t="s">
        <v>622</v>
      </c>
    </row>
    <row r="200" spans="2:65" s="1" customFormat="1" ht="25.5" customHeight="1">
      <c r="B200" s="131"/>
      <c r="C200" s="160" t="s">
        <v>623</v>
      </c>
      <c r="D200" s="160" t="s">
        <v>200</v>
      </c>
      <c r="E200" s="161" t="s">
        <v>624</v>
      </c>
      <c r="F200" s="228" t="s">
        <v>625</v>
      </c>
      <c r="G200" s="228"/>
      <c r="H200" s="228"/>
      <c r="I200" s="228"/>
      <c r="J200" s="162" t="s">
        <v>251</v>
      </c>
      <c r="K200" s="163">
        <v>195.7</v>
      </c>
      <c r="L200" s="230">
        <v>0</v>
      </c>
      <c r="M200" s="230"/>
      <c r="N200" s="220">
        <f t="shared" si="2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26"/>
        <v>0</v>
      </c>
      <c r="X200" s="166">
        <v>0</v>
      </c>
      <c r="Y200" s="166">
        <f t="shared" si="27"/>
        <v>0</v>
      </c>
      <c r="Z200" s="166">
        <v>2.2599999999999999E-3</v>
      </c>
      <c r="AA200" s="167">
        <f t="shared" si="28"/>
        <v>0.44228199999999995</v>
      </c>
      <c r="AR200" s="18" t="s">
        <v>261</v>
      </c>
      <c r="AT200" s="18" t="s">
        <v>200</v>
      </c>
      <c r="AU200" s="18" t="s">
        <v>178</v>
      </c>
      <c r="AY200" s="18" t="s">
        <v>199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178</v>
      </c>
      <c r="BK200" s="168">
        <f t="shared" si="34"/>
        <v>0</v>
      </c>
      <c r="BL200" s="18" t="s">
        <v>261</v>
      </c>
      <c r="BM200" s="18" t="s">
        <v>626</v>
      </c>
    </row>
    <row r="201" spans="2:65" s="1" customFormat="1" ht="25.5" customHeight="1">
      <c r="B201" s="131"/>
      <c r="C201" s="160" t="s">
        <v>627</v>
      </c>
      <c r="D201" s="160" t="s">
        <v>200</v>
      </c>
      <c r="E201" s="161" t="s">
        <v>628</v>
      </c>
      <c r="F201" s="228" t="s">
        <v>629</v>
      </c>
      <c r="G201" s="228"/>
      <c r="H201" s="228"/>
      <c r="I201" s="228"/>
      <c r="J201" s="162" t="s">
        <v>334</v>
      </c>
      <c r="K201" s="164">
        <v>0</v>
      </c>
      <c r="L201" s="230">
        <v>0</v>
      </c>
      <c r="M201" s="230"/>
      <c r="N201" s="220">
        <f t="shared" si="25"/>
        <v>0</v>
      </c>
      <c r="O201" s="220"/>
      <c r="P201" s="220"/>
      <c r="Q201" s="220"/>
      <c r="R201" s="134"/>
      <c r="T201" s="165" t="s">
        <v>5</v>
      </c>
      <c r="U201" s="43" t="s">
        <v>44</v>
      </c>
      <c r="V201" s="35"/>
      <c r="W201" s="166">
        <f t="shared" si="26"/>
        <v>0</v>
      </c>
      <c r="X201" s="166">
        <v>0</v>
      </c>
      <c r="Y201" s="166">
        <f t="shared" si="27"/>
        <v>0</v>
      </c>
      <c r="Z201" s="166">
        <v>0</v>
      </c>
      <c r="AA201" s="167">
        <f t="shared" si="28"/>
        <v>0</v>
      </c>
      <c r="AR201" s="18" t="s">
        <v>261</v>
      </c>
      <c r="AT201" s="18" t="s">
        <v>200</v>
      </c>
      <c r="AU201" s="18" t="s">
        <v>178</v>
      </c>
      <c r="AY201" s="18" t="s">
        <v>199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178</v>
      </c>
      <c r="BK201" s="168">
        <f t="shared" si="34"/>
        <v>0</v>
      </c>
      <c r="BL201" s="18" t="s">
        <v>261</v>
      </c>
      <c r="BM201" s="18" t="s">
        <v>630</v>
      </c>
    </row>
    <row r="202" spans="2:65" s="9" customFormat="1" ht="37.35" customHeight="1">
      <c r="B202" s="149"/>
      <c r="C202" s="150"/>
      <c r="D202" s="151" t="s">
        <v>172</v>
      </c>
      <c r="E202" s="151"/>
      <c r="F202" s="151"/>
      <c r="G202" s="151"/>
      <c r="H202" s="151"/>
      <c r="I202" s="151"/>
      <c r="J202" s="151"/>
      <c r="K202" s="151"/>
      <c r="L202" s="151"/>
      <c r="M202" s="151"/>
      <c r="N202" s="259">
        <f>BK202</f>
        <v>0</v>
      </c>
      <c r="O202" s="260"/>
      <c r="P202" s="260"/>
      <c r="Q202" s="260"/>
      <c r="R202" s="152"/>
      <c r="T202" s="153"/>
      <c r="U202" s="150"/>
      <c r="V202" s="150"/>
      <c r="W202" s="154">
        <f>SUM(W203:W207)</f>
        <v>0</v>
      </c>
      <c r="X202" s="150"/>
      <c r="Y202" s="154">
        <f>SUM(Y203:Y207)</f>
        <v>0</v>
      </c>
      <c r="Z202" s="150"/>
      <c r="AA202" s="155">
        <f>SUM(AA203:AA207)</f>
        <v>0</v>
      </c>
      <c r="AR202" s="156" t="s">
        <v>204</v>
      </c>
      <c r="AT202" s="157" t="s">
        <v>76</v>
      </c>
      <c r="AU202" s="157" t="s">
        <v>77</v>
      </c>
      <c r="AY202" s="156" t="s">
        <v>199</v>
      </c>
      <c r="BK202" s="158">
        <f>SUM(BK203:BK207)</f>
        <v>0</v>
      </c>
    </row>
    <row r="203" spans="2:65" s="1" customFormat="1" ht="51" customHeight="1">
      <c r="B203" s="131"/>
      <c r="C203" s="160" t="s">
        <v>631</v>
      </c>
      <c r="D203" s="160" t="s">
        <v>200</v>
      </c>
      <c r="E203" s="161" t="s">
        <v>85</v>
      </c>
      <c r="F203" s="228" t="s">
        <v>421</v>
      </c>
      <c r="G203" s="228"/>
      <c r="H203" s="228"/>
      <c r="I203" s="228"/>
      <c r="J203" s="162" t="s">
        <v>5</v>
      </c>
      <c r="K203" s="163">
        <v>0</v>
      </c>
      <c r="L203" s="230">
        <v>0</v>
      </c>
      <c r="M203" s="230"/>
      <c r="N203" s="220">
        <f>ROUND(L203*K203,3)</f>
        <v>0</v>
      </c>
      <c r="O203" s="220"/>
      <c r="P203" s="220"/>
      <c r="Q203" s="220"/>
      <c r="R203" s="134"/>
      <c r="T203" s="165" t="s">
        <v>5</v>
      </c>
      <c r="U203" s="43" t="s">
        <v>44</v>
      </c>
      <c r="V203" s="35"/>
      <c r="W203" s="166">
        <f>V203*K203</f>
        <v>0</v>
      </c>
      <c r="X203" s="166">
        <v>0</v>
      </c>
      <c r="Y203" s="166">
        <f>X203*K203</f>
        <v>0</v>
      </c>
      <c r="Z203" s="166">
        <v>0</v>
      </c>
      <c r="AA203" s="167">
        <f>Z203*K203</f>
        <v>0</v>
      </c>
      <c r="AR203" s="18" t="s">
        <v>422</v>
      </c>
      <c r="AT203" s="18" t="s">
        <v>200</v>
      </c>
      <c r="AU203" s="18" t="s">
        <v>85</v>
      </c>
      <c r="AY203" s="18" t="s">
        <v>199</v>
      </c>
      <c r="BE203" s="105">
        <f>IF(U203="základná",N203,0)</f>
        <v>0</v>
      </c>
      <c r="BF203" s="105">
        <f>IF(U203="znížená",N203,0)</f>
        <v>0</v>
      </c>
      <c r="BG203" s="105">
        <f>IF(U203="zákl. prenesená",N203,0)</f>
        <v>0</v>
      </c>
      <c r="BH203" s="105">
        <f>IF(U203="zníž. prenesená",N203,0)</f>
        <v>0</v>
      </c>
      <c r="BI203" s="105">
        <f>IF(U203="nulová",N203,0)</f>
        <v>0</v>
      </c>
      <c r="BJ203" s="18" t="s">
        <v>178</v>
      </c>
      <c r="BK203" s="168">
        <f>ROUND(L203*K203,3)</f>
        <v>0</v>
      </c>
      <c r="BL203" s="18" t="s">
        <v>422</v>
      </c>
      <c r="BM203" s="18" t="s">
        <v>632</v>
      </c>
    </row>
    <row r="204" spans="2:65" s="1" customFormat="1" ht="51" customHeight="1">
      <c r="B204" s="131"/>
      <c r="C204" s="160" t="s">
        <v>633</v>
      </c>
      <c r="D204" s="160" t="s">
        <v>200</v>
      </c>
      <c r="E204" s="161" t="s">
        <v>178</v>
      </c>
      <c r="F204" s="228" t="s">
        <v>425</v>
      </c>
      <c r="G204" s="228"/>
      <c r="H204" s="228"/>
      <c r="I204" s="228"/>
      <c r="J204" s="162" t="s">
        <v>5</v>
      </c>
      <c r="K204" s="163">
        <v>0</v>
      </c>
      <c r="L204" s="230">
        <v>0</v>
      </c>
      <c r="M204" s="230"/>
      <c r="N204" s="220">
        <f>ROUND(L204*K204,3)</f>
        <v>0</v>
      </c>
      <c r="O204" s="220"/>
      <c r="P204" s="220"/>
      <c r="Q204" s="220"/>
      <c r="R204" s="134"/>
      <c r="T204" s="165" t="s">
        <v>5</v>
      </c>
      <c r="U204" s="43" t="s">
        <v>44</v>
      </c>
      <c r="V204" s="35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8" t="s">
        <v>422</v>
      </c>
      <c r="AT204" s="18" t="s">
        <v>200</v>
      </c>
      <c r="AU204" s="18" t="s">
        <v>85</v>
      </c>
      <c r="AY204" s="18" t="s">
        <v>199</v>
      </c>
      <c r="BE204" s="105">
        <f>IF(U204="základná",N204,0)</f>
        <v>0</v>
      </c>
      <c r="BF204" s="105">
        <f>IF(U204="znížená",N204,0)</f>
        <v>0</v>
      </c>
      <c r="BG204" s="105">
        <f>IF(U204="zákl. prenesená",N204,0)</f>
        <v>0</v>
      </c>
      <c r="BH204" s="105">
        <f>IF(U204="zníž. prenesená",N204,0)</f>
        <v>0</v>
      </c>
      <c r="BI204" s="105">
        <f>IF(U204="nulová",N204,0)</f>
        <v>0</v>
      </c>
      <c r="BJ204" s="18" t="s">
        <v>178</v>
      </c>
      <c r="BK204" s="168">
        <f>ROUND(L204*K204,3)</f>
        <v>0</v>
      </c>
      <c r="BL204" s="18" t="s">
        <v>422</v>
      </c>
      <c r="BM204" s="18" t="s">
        <v>634</v>
      </c>
    </row>
    <row r="205" spans="2:65" s="1" customFormat="1" ht="63.75" customHeight="1">
      <c r="B205" s="131"/>
      <c r="C205" s="160" t="s">
        <v>635</v>
      </c>
      <c r="D205" s="160" t="s">
        <v>200</v>
      </c>
      <c r="E205" s="161" t="s">
        <v>209</v>
      </c>
      <c r="F205" s="228" t="s">
        <v>428</v>
      </c>
      <c r="G205" s="228"/>
      <c r="H205" s="228"/>
      <c r="I205" s="228"/>
      <c r="J205" s="162" t="s">
        <v>5</v>
      </c>
      <c r="K205" s="163">
        <v>0</v>
      </c>
      <c r="L205" s="230">
        <v>0</v>
      </c>
      <c r="M205" s="230"/>
      <c r="N205" s="220">
        <f>ROUND(L205*K205,3)</f>
        <v>0</v>
      </c>
      <c r="O205" s="220"/>
      <c r="P205" s="220"/>
      <c r="Q205" s="220"/>
      <c r="R205" s="134"/>
      <c r="T205" s="165" t="s">
        <v>5</v>
      </c>
      <c r="U205" s="43" t="s">
        <v>44</v>
      </c>
      <c r="V205" s="35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8" t="s">
        <v>422</v>
      </c>
      <c r="AT205" s="18" t="s">
        <v>200</v>
      </c>
      <c r="AU205" s="18" t="s">
        <v>85</v>
      </c>
      <c r="AY205" s="18" t="s">
        <v>199</v>
      </c>
      <c r="BE205" s="105">
        <f>IF(U205="základná",N205,0)</f>
        <v>0</v>
      </c>
      <c r="BF205" s="105">
        <f>IF(U205="znížená",N205,0)</f>
        <v>0</v>
      </c>
      <c r="BG205" s="105">
        <f>IF(U205="zákl. prenesená",N205,0)</f>
        <v>0</v>
      </c>
      <c r="BH205" s="105">
        <f>IF(U205="zníž. prenesená",N205,0)</f>
        <v>0</v>
      </c>
      <c r="BI205" s="105">
        <f>IF(U205="nulová",N205,0)</f>
        <v>0</v>
      </c>
      <c r="BJ205" s="18" t="s">
        <v>178</v>
      </c>
      <c r="BK205" s="168">
        <f>ROUND(L205*K205,3)</f>
        <v>0</v>
      </c>
      <c r="BL205" s="18" t="s">
        <v>422</v>
      </c>
      <c r="BM205" s="18" t="s">
        <v>636</v>
      </c>
    </row>
    <row r="206" spans="2:65" s="1" customFormat="1" ht="51" customHeight="1">
      <c r="B206" s="131"/>
      <c r="C206" s="160" t="s">
        <v>637</v>
      </c>
      <c r="D206" s="160" t="s">
        <v>200</v>
      </c>
      <c r="E206" s="161" t="s">
        <v>216</v>
      </c>
      <c r="F206" s="228" t="s">
        <v>431</v>
      </c>
      <c r="G206" s="228"/>
      <c r="H206" s="228"/>
      <c r="I206" s="228"/>
      <c r="J206" s="162" t="s">
        <v>5</v>
      </c>
      <c r="K206" s="163">
        <v>0</v>
      </c>
      <c r="L206" s="230">
        <v>0</v>
      </c>
      <c r="M206" s="230"/>
      <c r="N206" s="220">
        <f>ROUND(L206*K206,3)</f>
        <v>0</v>
      </c>
      <c r="O206" s="220"/>
      <c r="P206" s="220"/>
      <c r="Q206" s="220"/>
      <c r="R206" s="134"/>
      <c r="T206" s="165" t="s">
        <v>5</v>
      </c>
      <c r="U206" s="43" t="s">
        <v>44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8" t="s">
        <v>422</v>
      </c>
      <c r="AT206" s="18" t="s">
        <v>200</v>
      </c>
      <c r="AU206" s="18" t="s">
        <v>85</v>
      </c>
      <c r="AY206" s="18" t="s">
        <v>199</v>
      </c>
      <c r="BE206" s="105">
        <f>IF(U206="základná",N206,0)</f>
        <v>0</v>
      </c>
      <c r="BF206" s="105">
        <f>IF(U206="znížená",N206,0)</f>
        <v>0</v>
      </c>
      <c r="BG206" s="105">
        <f>IF(U206="zákl. prenesená",N206,0)</f>
        <v>0</v>
      </c>
      <c r="BH206" s="105">
        <f>IF(U206="zníž. prenesená",N206,0)</f>
        <v>0</v>
      </c>
      <c r="BI206" s="105">
        <f>IF(U206="nulová",N206,0)</f>
        <v>0</v>
      </c>
      <c r="BJ206" s="18" t="s">
        <v>178</v>
      </c>
      <c r="BK206" s="168">
        <f>ROUND(L206*K206,3)</f>
        <v>0</v>
      </c>
      <c r="BL206" s="18" t="s">
        <v>422</v>
      </c>
      <c r="BM206" s="18" t="s">
        <v>638</v>
      </c>
    </row>
    <row r="207" spans="2:65" s="1" customFormat="1" ht="25.5" customHeight="1">
      <c r="B207" s="131"/>
      <c r="C207" s="160" t="s">
        <v>639</v>
      </c>
      <c r="D207" s="160" t="s">
        <v>200</v>
      </c>
      <c r="E207" s="161" t="s">
        <v>220</v>
      </c>
      <c r="F207" s="228" t="s">
        <v>434</v>
      </c>
      <c r="G207" s="228"/>
      <c r="H207" s="228"/>
      <c r="I207" s="228"/>
      <c r="J207" s="162" t="s">
        <v>5</v>
      </c>
      <c r="K207" s="163">
        <v>0</v>
      </c>
      <c r="L207" s="230">
        <v>0</v>
      </c>
      <c r="M207" s="230"/>
      <c r="N207" s="220">
        <f>ROUND(L207*K207,3)</f>
        <v>0</v>
      </c>
      <c r="O207" s="220"/>
      <c r="P207" s="220"/>
      <c r="Q207" s="220"/>
      <c r="R207" s="134"/>
      <c r="T207" s="165" t="s">
        <v>5</v>
      </c>
      <c r="U207" s="43" t="s">
        <v>44</v>
      </c>
      <c r="V207" s="35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8" t="s">
        <v>422</v>
      </c>
      <c r="AT207" s="18" t="s">
        <v>200</v>
      </c>
      <c r="AU207" s="18" t="s">
        <v>85</v>
      </c>
      <c r="AY207" s="18" t="s">
        <v>199</v>
      </c>
      <c r="BE207" s="105">
        <f>IF(U207="základná",N207,0)</f>
        <v>0</v>
      </c>
      <c r="BF207" s="105">
        <f>IF(U207="znížená",N207,0)</f>
        <v>0</v>
      </c>
      <c r="BG207" s="105">
        <f>IF(U207="zákl. prenesená",N207,0)</f>
        <v>0</v>
      </c>
      <c r="BH207" s="105">
        <f>IF(U207="zníž. prenesená",N207,0)</f>
        <v>0</v>
      </c>
      <c r="BI207" s="105">
        <f>IF(U207="nulová",N207,0)</f>
        <v>0</v>
      </c>
      <c r="BJ207" s="18" t="s">
        <v>178</v>
      </c>
      <c r="BK207" s="168">
        <f>ROUND(L207*K207,3)</f>
        <v>0</v>
      </c>
      <c r="BL207" s="18" t="s">
        <v>422</v>
      </c>
      <c r="BM207" s="18" t="s">
        <v>640</v>
      </c>
    </row>
    <row r="208" spans="2:65" s="9" customFormat="1" ht="37.35" customHeight="1">
      <c r="B208" s="149"/>
      <c r="C208" s="150"/>
      <c r="D208" s="151" t="s">
        <v>173</v>
      </c>
      <c r="E208" s="151"/>
      <c r="F208" s="151"/>
      <c r="G208" s="151"/>
      <c r="H208" s="151"/>
      <c r="I208" s="151"/>
      <c r="J208" s="151"/>
      <c r="K208" s="151"/>
      <c r="L208" s="151"/>
      <c r="M208" s="151"/>
      <c r="N208" s="224">
        <f>BK208</f>
        <v>0</v>
      </c>
      <c r="O208" s="225"/>
      <c r="P208" s="225"/>
      <c r="Q208" s="225"/>
      <c r="R208" s="152"/>
      <c r="T208" s="153"/>
      <c r="U208" s="150"/>
      <c r="V208" s="150"/>
      <c r="W208" s="154">
        <f>W209</f>
        <v>0</v>
      </c>
      <c r="X208" s="150"/>
      <c r="Y208" s="154">
        <f>Y209</f>
        <v>0</v>
      </c>
      <c r="Z208" s="150"/>
      <c r="AA208" s="155">
        <f>AA209</f>
        <v>0</v>
      </c>
      <c r="AR208" s="156" t="s">
        <v>216</v>
      </c>
      <c r="AT208" s="157" t="s">
        <v>76</v>
      </c>
      <c r="AU208" s="157" t="s">
        <v>77</v>
      </c>
      <c r="AY208" s="156" t="s">
        <v>199</v>
      </c>
      <c r="BK208" s="158">
        <f>BK209</f>
        <v>0</v>
      </c>
    </row>
    <row r="209" spans="2:65" s="9" customFormat="1" ht="19.95" customHeight="1">
      <c r="B209" s="149"/>
      <c r="C209" s="150"/>
      <c r="D209" s="159" t="s">
        <v>174</v>
      </c>
      <c r="E209" s="159"/>
      <c r="F209" s="159"/>
      <c r="G209" s="159"/>
      <c r="H209" s="159"/>
      <c r="I209" s="159"/>
      <c r="J209" s="159"/>
      <c r="K209" s="159"/>
      <c r="L209" s="159"/>
      <c r="M209" s="159"/>
      <c r="N209" s="226">
        <f>BK209</f>
        <v>0</v>
      </c>
      <c r="O209" s="227"/>
      <c r="P209" s="227"/>
      <c r="Q209" s="227"/>
      <c r="R209" s="152"/>
      <c r="T209" s="153"/>
      <c r="U209" s="150"/>
      <c r="V209" s="150"/>
      <c r="W209" s="154">
        <f>W210</f>
        <v>0</v>
      </c>
      <c r="X209" s="150"/>
      <c r="Y209" s="154">
        <f>Y210</f>
        <v>0</v>
      </c>
      <c r="Z209" s="150"/>
      <c r="AA209" s="155">
        <f>AA210</f>
        <v>0</v>
      </c>
      <c r="AR209" s="156" t="s">
        <v>216</v>
      </c>
      <c r="AT209" s="157" t="s">
        <v>76</v>
      </c>
      <c r="AU209" s="157" t="s">
        <v>85</v>
      </c>
      <c r="AY209" s="156" t="s">
        <v>199</v>
      </c>
      <c r="BK209" s="158">
        <f>BK210</f>
        <v>0</v>
      </c>
    </row>
    <row r="210" spans="2:65" s="1" customFormat="1" ht="25.5" customHeight="1">
      <c r="B210" s="131"/>
      <c r="C210" s="160" t="s">
        <v>641</v>
      </c>
      <c r="D210" s="160" t="s">
        <v>200</v>
      </c>
      <c r="E210" s="161" t="s">
        <v>437</v>
      </c>
      <c r="F210" s="228" t="s">
        <v>438</v>
      </c>
      <c r="G210" s="228"/>
      <c r="H210" s="228"/>
      <c r="I210" s="228"/>
      <c r="J210" s="162" t="s">
        <v>439</v>
      </c>
      <c r="K210" s="163">
        <v>1</v>
      </c>
      <c r="L210" s="230">
        <v>0</v>
      </c>
      <c r="M210" s="230"/>
      <c r="N210" s="220">
        <f>ROUND(L210*K210,3)</f>
        <v>0</v>
      </c>
      <c r="O210" s="220"/>
      <c r="P210" s="220"/>
      <c r="Q210" s="220"/>
      <c r="R210" s="134"/>
      <c r="T210" s="165" t="s">
        <v>5</v>
      </c>
      <c r="U210" s="43" t="s">
        <v>44</v>
      </c>
      <c r="V210" s="35"/>
      <c r="W210" s="166">
        <f>V210*K210</f>
        <v>0</v>
      </c>
      <c r="X210" s="166">
        <v>0</v>
      </c>
      <c r="Y210" s="166">
        <f>X210*K210</f>
        <v>0</v>
      </c>
      <c r="Z210" s="166">
        <v>0</v>
      </c>
      <c r="AA210" s="167">
        <f>Z210*K210</f>
        <v>0</v>
      </c>
      <c r="AR210" s="18" t="s">
        <v>440</v>
      </c>
      <c r="AT210" s="18" t="s">
        <v>200</v>
      </c>
      <c r="AU210" s="18" t="s">
        <v>178</v>
      </c>
      <c r="AY210" s="18" t="s">
        <v>199</v>
      </c>
      <c r="BE210" s="105">
        <f>IF(U210="základná",N210,0)</f>
        <v>0</v>
      </c>
      <c r="BF210" s="105">
        <f>IF(U210="znížená",N210,0)</f>
        <v>0</v>
      </c>
      <c r="BG210" s="105">
        <f>IF(U210="zákl. prenesená",N210,0)</f>
        <v>0</v>
      </c>
      <c r="BH210" s="105">
        <f>IF(U210="zníž. prenesená",N210,0)</f>
        <v>0</v>
      </c>
      <c r="BI210" s="105">
        <f>IF(U210="nulová",N210,0)</f>
        <v>0</v>
      </c>
      <c r="BJ210" s="18" t="s">
        <v>178</v>
      </c>
      <c r="BK210" s="168">
        <f>ROUND(L210*K210,3)</f>
        <v>0</v>
      </c>
      <c r="BL210" s="18" t="s">
        <v>440</v>
      </c>
      <c r="BM210" s="18" t="s">
        <v>642</v>
      </c>
    </row>
    <row r="211" spans="2:65" s="1" customFormat="1" ht="49.95" customHeight="1">
      <c r="B211" s="34"/>
      <c r="C211" s="35"/>
      <c r="D211" s="151"/>
      <c r="E211" s="35"/>
      <c r="F211" s="35"/>
      <c r="G211" s="35"/>
      <c r="H211" s="35"/>
      <c r="I211" s="35"/>
      <c r="J211" s="35"/>
      <c r="K211" s="35"/>
      <c r="L211" s="35"/>
      <c r="M211" s="35"/>
      <c r="N211" s="224"/>
      <c r="O211" s="225"/>
      <c r="P211" s="225"/>
      <c r="Q211" s="225"/>
      <c r="R211" s="36"/>
      <c r="T211" s="173"/>
      <c r="U211" s="55"/>
      <c r="V211" s="55"/>
      <c r="W211" s="55"/>
      <c r="X211" s="55"/>
      <c r="Y211" s="55"/>
      <c r="Z211" s="55"/>
      <c r="AA211" s="57"/>
      <c r="AT211" s="18"/>
      <c r="AU211" s="18"/>
      <c r="AY211" s="18"/>
      <c r="BK211" s="168"/>
    </row>
    <row r="212" spans="2:65" s="1" customFormat="1" ht="6.9" customHeight="1"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60"/>
    </row>
  </sheetData>
  <mergeCells count="297">
    <mergeCell ref="F210:I210"/>
    <mergeCell ref="F207:I207"/>
    <mergeCell ref="N200:Q200"/>
    <mergeCell ref="N199:Q199"/>
    <mergeCell ref="N201:Q201"/>
    <mergeCell ref="N203:Q203"/>
    <mergeCell ref="N204:Q204"/>
    <mergeCell ref="N205:Q205"/>
    <mergeCell ref="N206:Q206"/>
    <mergeCell ref="N207:Q207"/>
    <mergeCell ref="N210:Q210"/>
    <mergeCell ref="N202:Q202"/>
    <mergeCell ref="N208:Q208"/>
    <mergeCell ref="N209:Q209"/>
    <mergeCell ref="F199:I199"/>
    <mergeCell ref="F200:I200"/>
    <mergeCell ref="F201:I201"/>
    <mergeCell ref="F203:I203"/>
    <mergeCell ref="F204:I204"/>
    <mergeCell ref="F205:I205"/>
    <mergeCell ref="F206:I206"/>
    <mergeCell ref="L199:M199"/>
    <mergeCell ref="L200:M200"/>
    <mergeCell ref="L201:M201"/>
    <mergeCell ref="N211:Q211"/>
    <mergeCell ref="L210:M210"/>
    <mergeCell ref="L207:M20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N165:Q165"/>
    <mergeCell ref="N166:Q166"/>
    <mergeCell ref="N167:Q167"/>
    <mergeCell ref="N168:Q168"/>
    <mergeCell ref="N169:Q169"/>
    <mergeCell ref="N170:Q170"/>
    <mergeCell ref="N171:Q171"/>
    <mergeCell ref="N172:Q172"/>
    <mergeCell ref="N174:Q174"/>
    <mergeCell ref="N175:Q175"/>
    <mergeCell ref="N176:Q176"/>
    <mergeCell ref="N177:Q177"/>
    <mergeCell ref="N178:Q178"/>
    <mergeCell ref="N179:Q179"/>
    <mergeCell ref="N180:Q180"/>
    <mergeCell ref="N173:Q173"/>
    <mergeCell ref="F174:I174"/>
    <mergeCell ref="F175:I175"/>
    <mergeCell ref="F176:I176"/>
    <mergeCell ref="F177:I177"/>
    <mergeCell ref="F178:I178"/>
    <mergeCell ref="F179:I179"/>
    <mergeCell ref="F180:I180"/>
    <mergeCell ref="F184:I184"/>
    <mergeCell ref="F186:I186"/>
    <mergeCell ref="F187:I187"/>
    <mergeCell ref="F188:I188"/>
    <mergeCell ref="F189:I189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3:M183"/>
    <mergeCell ref="L184:M184"/>
    <mergeCell ref="L186:M186"/>
    <mergeCell ref="L187:M187"/>
    <mergeCell ref="L188:M188"/>
    <mergeCell ref="L189:M189"/>
    <mergeCell ref="L204:M204"/>
    <mergeCell ref="L205:M205"/>
    <mergeCell ref="L206:M206"/>
    <mergeCell ref="N181:Q181"/>
    <mergeCell ref="N183:Q183"/>
    <mergeCell ref="N184:Q184"/>
    <mergeCell ref="N186:Q186"/>
    <mergeCell ref="N187:Q187"/>
    <mergeCell ref="N188:Q188"/>
    <mergeCell ref="N189:Q189"/>
    <mergeCell ref="N191:Q191"/>
    <mergeCell ref="N192:Q192"/>
    <mergeCell ref="N193:Q193"/>
    <mergeCell ref="N194:Q194"/>
    <mergeCell ref="N195:Q195"/>
    <mergeCell ref="N196:Q196"/>
    <mergeCell ref="N182:Q182"/>
    <mergeCell ref="N185:Q185"/>
    <mergeCell ref="N190:Q190"/>
    <mergeCell ref="N198:Q198"/>
    <mergeCell ref="N197:Q197"/>
    <mergeCell ref="L191:M191"/>
    <mergeCell ref="L193:M193"/>
    <mergeCell ref="L192:M192"/>
    <mergeCell ref="S2:AC2"/>
    <mergeCell ref="M27:P27"/>
    <mergeCell ref="M28:P28"/>
    <mergeCell ref="M30:P30"/>
    <mergeCell ref="H32:J32"/>
    <mergeCell ref="M32:P32"/>
    <mergeCell ref="H33:J33"/>
    <mergeCell ref="M33:P33"/>
    <mergeCell ref="L203:M203"/>
    <mergeCell ref="F191:I191"/>
    <mergeCell ref="F193:I193"/>
    <mergeCell ref="F192:I192"/>
    <mergeCell ref="F194:I194"/>
    <mergeCell ref="F195:I195"/>
    <mergeCell ref="F196:I196"/>
    <mergeCell ref="F197:I197"/>
    <mergeCell ref="F198:I198"/>
    <mergeCell ref="L194:M194"/>
    <mergeCell ref="L195:M195"/>
    <mergeCell ref="L196:M196"/>
    <mergeCell ref="L197:M197"/>
    <mergeCell ref="L198:M198"/>
    <mergeCell ref="F181:I181"/>
    <mergeCell ref="F183:I183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7:H107"/>
    <mergeCell ref="D104:H104"/>
    <mergeCell ref="D105:H105"/>
    <mergeCell ref="D106:H106"/>
    <mergeCell ref="D108:H108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3:Q103"/>
    <mergeCell ref="N104:Q104"/>
    <mergeCell ref="N105:Q105"/>
    <mergeCell ref="N106:Q106"/>
    <mergeCell ref="N107:Q107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F131:I131"/>
    <mergeCell ref="F132:I132"/>
    <mergeCell ref="L131:M131"/>
    <mergeCell ref="N131:Q131"/>
    <mergeCell ref="L132:M132"/>
    <mergeCell ref="N132:Q132"/>
    <mergeCell ref="N130:Q130"/>
    <mergeCell ref="N133:Q133"/>
    <mergeCell ref="F134:I134"/>
    <mergeCell ref="F136:I136"/>
    <mergeCell ref="L134:M134"/>
    <mergeCell ref="N134:Q134"/>
    <mergeCell ref="F135:I135"/>
    <mergeCell ref="L135:M135"/>
    <mergeCell ref="N135:Q135"/>
    <mergeCell ref="L136:M136"/>
    <mergeCell ref="N136:Q136"/>
    <mergeCell ref="F138:I138"/>
    <mergeCell ref="L138:M138"/>
    <mergeCell ref="N138:Q138"/>
    <mergeCell ref="N137:Q137"/>
    <mergeCell ref="N139:Q139"/>
    <mergeCell ref="N140:Q140"/>
    <mergeCell ref="F141:I141"/>
    <mergeCell ref="F142:I142"/>
    <mergeCell ref="L141:M141"/>
    <mergeCell ref="N141:Q141"/>
    <mergeCell ref="L142:M142"/>
    <mergeCell ref="N142:Q142"/>
    <mergeCell ref="N143:Q143"/>
    <mergeCell ref="N144:Q144"/>
    <mergeCell ref="N145:Q145"/>
    <mergeCell ref="N146:Q146"/>
    <mergeCell ref="N147:Q147"/>
    <mergeCell ref="N148:Q148"/>
    <mergeCell ref="N149:Q149"/>
    <mergeCell ref="F143:I143"/>
    <mergeCell ref="F146:I146"/>
    <mergeCell ref="F145:I145"/>
    <mergeCell ref="F144:I144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L143:M143"/>
    <mergeCell ref="L148:M148"/>
    <mergeCell ref="L144:M144"/>
    <mergeCell ref="L145:M145"/>
    <mergeCell ref="L146:M146"/>
    <mergeCell ref="L147:M147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N159:Q159"/>
    <mergeCell ref="N160:Q160"/>
    <mergeCell ref="N161:Q161"/>
    <mergeCell ref="N162:Q162"/>
    <mergeCell ref="N163:Q163"/>
    <mergeCell ref="N164:Q164"/>
    <mergeCell ref="N150:Q150"/>
    <mergeCell ref="N153:Q153"/>
    <mergeCell ref="N151:Q151"/>
    <mergeCell ref="N152:Q152"/>
    <mergeCell ref="N154:Q154"/>
    <mergeCell ref="N155:Q155"/>
    <mergeCell ref="N156:Q156"/>
    <mergeCell ref="N157:Q157"/>
    <mergeCell ref="N158:Q158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7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03"/>
  <sheetViews>
    <sheetView showGridLines="0" workbookViewId="0">
      <pane ySplit="1" topLeftCell="A3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92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643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(SUM(BE98:BE105)+SUM(BE123:BE201))</f>
        <v>0</v>
      </c>
      <c r="I32" s="249"/>
      <c r="J32" s="249"/>
      <c r="K32" s="35"/>
      <c r="L32" s="35"/>
      <c r="M32" s="255">
        <f>ROUND((SUM(BE98:BE105)+SUM(BE123:BE201)),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(SUM(BF98:BF105)+SUM(BF123:BF201))</f>
        <v>0</v>
      </c>
      <c r="I33" s="249"/>
      <c r="J33" s="249"/>
      <c r="K33" s="35"/>
      <c r="L33" s="35"/>
      <c r="M33" s="255">
        <f>ROUND((SUM(BF98:BF105)+SUM(BF123:BF201)),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(SUM(BG98:BG105)+SUM(BG123:BG201))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(SUM(BH98:BH105)+SUM(BH123:BH201))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(SUM(BI98:BI105)+SUM(BI123:BI201))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E4.1-bleskozvod - E4.1 14-07 Budova TÚ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N142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N145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N146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N194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E4.1-bleskozvod - E4.1 14-07 Budova TÚ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W124+W142+W145+W194+W202</f>
        <v>0</v>
      </c>
      <c r="X123" s="50"/>
      <c r="Y123" s="146">
        <f>Y124+Y142+Y145+Y194+Y202</f>
        <v>28.183809999999998</v>
      </c>
      <c r="Z123" s="50"/>
      <c r="AA123" s="147">
        <f>AA124+AA142+AA145+AA194+AA202</f>
        <v>20.004100000000001</v>
      </c>
      <c r="AT123" s="18" t="s">
        <v>76</v>
      </c>
      <c r="AU123" s="18" t="s">
        <v>160</v>
      </c>
      <c r="BK123" s="148">
        <f>BK124+BK142+BK145+BK194+BK202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W125+W133+W135</f>
        <v>0</v>
      </c>
      <c r="X124" s="150"/>
      <c r="Y124" s="154">
        <f>Y125+Y133+Y135</f>
        <v>25.280999999999999</v>
      </c>
      <c r="Z124" s="150"/>
      <c r="AA124" s="155">
        <f>AA125+AA133+AA135</f>
        <v>20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BK125+BK133+BK135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SUM(W126:W132)</f>
        <v>0</v>
      </c>
      <c r="X125" s="150"/>
      <c r="Y125" s="154">
        <f>SUM(Y126:Y132)</f>
        <v>0</v>
      </c>
      <c r="Z125" s="150"/>
      <c r="AA125" s="155">
        <f>SUM(AA126:AA132)</f>
        <v>20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SUM(BK126:BK132)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40</v>
      </c>
      <c r="L126" s="230">
        <v>0</v>
      </c>
      <c r="M126" s="230"/>
      <c r="N126" s="220">
        <f t="shared" ref="N126:N132" si="5"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 t="shared" ref="W126:W132" si="6">V126*K126</f>
        <v>0</v>
      </c>
      <c r="X126" s="166">
        <v>0</v>
      </c>
      <c r="Y126" s="166">
        <f t="shared" ref="Y126:Y132" si="7">X126*K126</f>
        <v>0</v>
      </c>
      <c r="Z126" s="166">
        <v>0.5</v>
      </c>
      <c r="AA126" s="167">
        <f t="shared" ref="AA126:AA132" si="8">Z126*K126</f>
        <v>20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 t="shared" ref="BE126:BE132" si="9">IF(U126="základná",N126,0)</f>
        <v>0</v>
      </c>
      <c r="BF126" s="105">
        <f t="shared" ref="BF126:BF132" si="10">IF(U126="znížená",N126,0)</f>
        <v>0</v>
      </c>
      <c r="BG126" s="105">
        <f t="shared" ref="BG126:BG132" si="11">IF(U126="zákl. prenesená",N126,0)</f>
        <v>0</v>
      </c>
      <c r="BH126" s="105">
        <f t="shared" ref="BH126:BH132" si="12">IF(U126="zníž. prenesená",N126,0)</f>
        <v>0</v>
      </c>
      <c r="BI126" s="105">
        <f t="shared" ref="BI126:BI132" si="13">IF(U126="nulová",N126,0)</f>
        <v>0</v>
      </c>
      <c r="BJ126" s="18" t="s">
        <v>178</v>
      </c>
      <c r="BK126" s="168">
        <f t="shared" ref="BK126:BK132" si="14">ROUND(L126*K126,3)</f>
        <v>0</v>
      </c>
      <c r="BL126" s="18" t="s">
        <v>204</v>
      </c>
      <c r="BM126" s="18" t="s">
        <v>656</v>
      </c>
    </row>
    <row r="127" spans="2:65" s="1" customFormat="1" ht="25.5" customHeight="1">
      <c r="B127" s="131"/>
      <c r="C127" s="160" t="s">
        <v>178</v>
      </c>
      <c r="D127" s="160" t="s">
        <v>200</v>
      </c>
      <c r="E127" s="161" t="s">
        <v>657</v>
      </c>
      <c r="F127" s="228" t="s">
        <v>658</v>
      </c>
      <c r="G127" s="228"/>
      <c r="H127" s="228"/>
      <c r="I127" s="228"/>
      <c r="J127" s="162" t="s">
        <v>587</v>
      </c>
      <c r="K127" s="163">
        <v>100</v>
      </c>
      <c r="L127" s="230">
        <v>0</v>
      </c>
      <c r="M127" s="230"/>
      <c r="N127" s="220">
        <f t="shared" si="5"/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178</v>
      </c>
      <c r="BK127" s="168">
        <f t="shared" si="14"/>
        <v>0</v>
      </c>
      <c r="BL127" s="18" t="s">
        <v>204</v>
      </c>
      <c r="BM127" s="18" t="s">
        <v>659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660</v>
      </c>
      <c r="F128" s="228" t="s">
        <v>661</v>
      </c>
      <c r="G128" s="228"/>
      <c r="H128" s="228"/>
      <c r="I128" s="228"/>
      <c r="J128" s="162" t="s">
        <v>587</v>
      </c>
      <c r="K128" s="163">
        <v>100</v>
      </c>
      <c r="L128" s="230">
        <v>0</v>
      </c>
      <c r="M128" s="230"/>
      <c r="N128" s="220">
        <f t="shared" si="5"/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178</v>
      </c>
      <c r="BK128" s="168">
        <f t="shared" si="14"/>
        <v>0</v>
      </c>
      <c r="BL128" s="18" t="s">
        <v>204</v>
      </c>
      <c r="BM128" s="18" t="s">
        <v>662</v>
      </c>
    </row>
    <row r="129" spans="2:65" s="1" customFormat="1" ht="38.25" customHeight="1">
      <c r="B129" s="131"/>
      <c r="C129" s="160" t="s">
        <v>204</v>
      </c>
      <c r="D129" s="160" t="s">
        <v>200</v>
      </c>
      <c r="E129" s="161" t="s">
        <v>663</v>
      </c>
      <c r="F129" s="228" t="s">
        <v>664</v>
      </c>
      <c r="G129" s="228"/>
      <c r="H129" s="228"/>
      <c r="I129" s="228"/>
      <c r="J129" s="162" t="s">
        <v>587</v>
      </c>
      <c r="K129" s="163">
        <v>96.5</v>
      </c>
      <c r="L129" s="230">
        <v>0</v>
      </c>
      <c r="M129" s="230"/>
      <c r="N129" s="220">
        <f t="shared" si="5"/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178</v>
      </c>
      <c r="BK129" s="168">
        <f t="shared" si="14"/>
        <v>0</v>
      </c>
      <c r="BL129" s="18" t="s">
        <v>204</v>
      </c>
      <c r="BM129" s="18" t="s">
        <v>665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666</v>
      </c>
      <c r="F130" s="228" t="s">
        <v>667</v>
      </c>
      <c r="G130" s="228"/>
      <c r="H130" s="228"/>
      <c r="I130" s="228"/>
      <c r="J130" s="162" t="s">
        <v>587</v>
      </c>
      <c r="K130" s="163">
        <v>96.5</v>
      </c>
      <c r="L130" s="230">
        <v>0</v>
      </c>
      <c r="M130" s="230"/>
      <c r="N130" s="220">
        <f t="shared" si="5"/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178</v>
      </c>
      <c r="BK130" s="168">
        <f t="shared" si="14"/>
        <v>0</v>
      </c>
      <c r="BL130" s="18" t="s">
        <v>204</v>
      </c>
      <c r="BM130" s="18" t="s">
        <v>668</v>
      </c>
    </row>
    <row r="131" spans="2:65" s="1" customFormat="1" ht="25.5" customHeight="1">
      <c r="B131" s="131"/>
      <c r="C131" s="160" t="s">
        <v>220</v>
      </c>
      <c r="D131" s="160" t="s">
        <v>200</v>
      </c>
      <c r="E131" s="161" t="s">
        <v>669</v>
      </c>
      <c r="F131" s="228" t="s">
        <v>670</v>
      </c>
      <c r="G131" s="228"/>
      <c r="H131" s="228"/>
      <c r="I131" s="228"/>
      <c r="J131" s="162" t="s">
        <v>587</v>
      </c>
      <c r="K131" s="163">
        <v>26.15</v>
      </c>
      <c r="L131" s="230">
        <v>0</v>
      </c>
      <c r="M131" s="230"/>
      <c r="N131" s="220">
        <f t="shared" si="5"/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178</v>
      </c>
      <c r="BK131" s="168">
        <f t="shared" si="14"/>
        <v>0</v>
      </c>
      <c r="BL131" s="18" t="s">
        <v>204</v>
      </c>
      <c r="BM131" s="18" t="s">
        <v>671</v>
      </c>
    </row>
    <row r="132" spans="2:65" s="1" customFormat="1" ht="38.25" customHeight="1">
      <c r="B132" s="131"/>
      <c r="C132" s="160" t="s">
        <v>224</v>
      </c>
      <c r="D132" s="160" t="s">
        <v>200</v>
      </c>
      <c r="E132" s="161" t="s">
        <v>672</v>
      </c>
      <c r="F132" s="228" t="s">
        <v>673</v>
      </c>
      <c r="G132" s="228"/>
      <c r="H132" s="228"/>
      <c r="I132" s="228"/>
      <c r="J132" s="162" t="s">
        <v>587</v>
      </c>
      <c r="K132" s="163">
        <v>196.5</v>
      </c>
      <c r="L132" s="230">
        <v>0</v>
      </c>
      <c r="M132" s="230"/>
      <c r="N132" s="220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204</v>
      </c>
      <c r="BM132" s="18" t="s">
        <v>674</v>
      </c>
    </row>
    <row r="133" spans="2:65" s="9" customFormat="1" ht="29.85" customHeight="1">
      <c r="B133" s="149"/>
      <c r="C133" s="150"/>
      <c r="D133" s="159" t="s">
        <v>648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16.762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25.5" customHeight="1">
      <c r="B134" s="131"/>
      <c r="C134" s="160" t="s">
        <v>228</v>
      </c>
      <c r="D134" s="160" t="s">
        <v>200</v>
      </c>
      <c r="E134" s="161" t="s">
        <v>675</v>
      </c>
      <c r="F134" s="228" t="s">
        <v>676</v>
      </c>
      <c r="G134" s="228"/>
      <c r="H134" s="228"/>
      <c r="I134" s="228"/>
      <c r="J134" s="162" t="s">
        <v>587</v>
      </c>
      <c r="K134" s="163">
        <v>8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2.0952500000000001</v>
      </c>
      <c r="Y134" s="166">
        <f>X134*K134</f>
        <v>16.762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677</v>
      </c>
    </row>
    <row r="135" spans="2:65" s="9" customFormat="1" ht="29.85" customHeight="1">
      <c r="B135" s="149"/>
      <c r="C135" s="150"/>
      <c r="D135" s="159" t="s">
        <v>649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SUM(W136:W141)</f>
        <v>0</v>
      </c>
      <c r="X135" s="150"/>
      <c r="Y135" s="154">
        <f>SUM(Y136:Y141)</f>
        <v>8.5190000000000001</v>
      </c>
      <c r="Z135" s="150"/>
      <c r="AA135" s="155">
        <f>SUM(AA136:AA141)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SUM(BK136:BK141)</f>
        <v>0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678</v>
      </c>
      <c r="F136" s="228" t="s">
        <v>679</v>
      </c>
      <c r="G136" s="228"/>
      <c r="H136" s="228"/>
      <c r="I136" s="228"/>
      <c r="J136" s="162" t="s">
        <v>251</v>
      </c>
      <c r="K136" s="163">
        <v>100</v>
      </c>
      <c r="L136" s="230">
        <v>0</v>
      </c>
      <c r="M136" s="230"/>
      <c r="N136" s="220">
        <f t="shared" ref="N136:N141" si="15"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ref="W136:W141" si="16">V136*K136</f>
        <v>0</v>
      </c>
      <c r="X136" s="166">
        <v>8.5190000000000002E-2</v>
      </c>
      <c r="Y136" s="166">
        <f t="shared" ref="Y136:Y141" si="17">X136*K136</f>
        <v>8.5190000000000001</v>
      </c>
      <c r="Z136" s="166">
        <v>0</v>
      </c>
      <c r="AA136" s="167">
        <f t="shared" ref="AA136:AA141" si="18"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ref="BE136:BE141" si="19">IF(U136="základná",N136,0)</f>
        <v>0</v>
      </c>
      <c r="BF136" s="105">
        <f t="shared" ref="BF136:BF141" si="20">IF(U136="znížená",N136,0)</f>
        <v>0</v>
      </c>
      <c r="BG136" s="105">
        <f t="shared" ref="BG136:BG141" si="21">IF(U136="zákl. prenesená",N136,0)</f>
        <v>0</v>
      </c>
      <c r="BH136" s="105">
        <f t="shared" ref="BH136:BH141" si="22">IF(U136="zníž. prenesená",N136,0)</f>
        <v>0</v>
      </c>
      <c r="BI136" s="105">
        <f t="shared" ref="BI136:BI141" si="23">IF(U136="nulová",N136,0)</f>
        <v>0</v>
      </c>
      <c r="BJ136" s="18" t="s">
        <v>178</v>
      </c>
      <c r="BK136" s="168">
        <f t="shared" ref="BK136:BK141" si="24">ROUND(L136*K136,3)</f>
        <v>0</v>
      </c>
      <c r="BL136" s="18" t="s">
        <v>204</v>
      </c>
      <c r="BM136" s="18" t="s">
        <v>680</v>
      </c>
    </row>
    <row r="137" spans="2:65" s="1" customFormat="1" ht="38.25" customHeight="1">
      <c r="B137" s="131"/>
      <c r="C137" s="160" t="s">
        <v>236</v>
      </c>
      <c r="D137" s="160" t="s">
        <v>200</v>
      </c>
      <c r="E137" s="161" t="s">
        <v>681</v>
      </c>
      <c r="F137" s="228" t="s">
        <v>682</v>
      </c>
      <c r="G137" s="228"/>
      <c r="H137" s="228"/>
      <c r="I137" s="228"/>
      <c r="J137" s="162" t="s">
        <v>299</v>
      </c>
      <c r="K137" s="163">
        <v>20.004000000000001</v>
      </c>
      <c r="L137" s="230">
        <v>0</v>
      </c>
      <c r="M137" s="230"/>
      <c r="N137" s="220">
        <f t="shared" si="1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16"/>
        <v>0</v>
      </c>
      <c r="X137" s="166">
        <v>0</v>
      </c>
      <c r="Y137" s="166">
        <f t="shared" si="17"/>
        <v>0</v>
      </c>
      <c r="Z137" s="166">
        <v>0</v>
      </c>
      <c r="AA137" s="167">
        <f t="shared" si="1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178</v>
      </c>
      <c r="BK137" s="168">
        <f t="shared" si="24"/>
        <v>0</v>
      </c>
      <c r="BL137" s="18" t="s">
        <v>204</v>
      </c>
      <c r="BM137" s="18" t="s">
        <v>683</v>
      </c>
    </row>
    <row r="138" spans="2:65" s="1" customFormat="1" ht="25.5" customHeight="1">
      <c r="B138" s="131"/>
      <c r="C138" s="160" t="s">
        <v>240</v>
      </c>
      <c r="D138" s="160" t="s">
        <v>200</v>
      </c>
      <c r="E138" s="161" t="s">
        <v>684</v>
      </c>
      <c r="F138" s="228" t="s">
        <v>685</v>
      </c>
      <c r="G138" s="228"/>
      <c r="H138" s="228"/>
      <c r="I138" s="228"/>
      <c r="J138" s="162" t="s">
        <v>299</v>
      </c>
      <c r="K138" s="163">
        <v>20.004000000000001</v>
      </c>
      <c r="L138" s="230">
        <v>0</v>
      </c>
      <c r="M138" s="230"/>
      <c r="N138" s="220">
        <f t="shared" si="1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178</v>
      </c>
      <c r="BK138" s="168">
        <f t="shared" si="24"/>
        <v>0</v>
      </c>
      <c r="BL138" s="18" t="s">
        <v>204</v>
      </c>
      <c r="BM138" s="18" t="s">
        <v>686</v>
      </c>
    </row>
    <row r="139" spans="2:65" s="1" customFormat="1" ht="16.5" customHeight="1">
      <c r="B139" s="131"/>
      <c r="C139" s="160" t="s">
        <v>244</v>
      </c>
      <c r="D139" s="160" t="s">
        <v>200</v>
      </c>
      <c r="E139" s="161" t="s">
        <v>314</v>
      </c>
      <c r="F139" s="228" t="s">
        <v>687</v>
      </c>
      <c r="G139" s="228"/>
      <c r="H139" s="228"/>
      <c r="I139" s="228"/>
      <c r="J139" s="162" t="s">
        <v>316</v>
      </c>
      <c r="K139" s="163">
        <v>1</v>
      </c>
      <c r="L139" s="230">
        <v>0</v>
      </c>
      <c r="M139" s="230"/>
      <c r="N139" s="220">
        <f t="shared" si="1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178</v>
      </c>
      <c r="BK139" s="168">
        <f t="shared" si="24"/>
        <v>0</v>
      </c>
      <c r="BL139" s="18" t="s">
        <v>204</v>
      </c>
      <c r="BM139" s="18" t="s">
        <v>688</v>
      </c>
    </row>
    <row r="140" spans="2:65" s="1" customFormat="1" ht="38.25" customHeight="1">
      <c r="B140" s="131"/>
      <c r="C140" s="160" t="s">
        <v>248</v>
      </c>
      <c r="D140" s="160" t="s">
        <v>200</v>
      </c>
      <c r="E140" s="161" t="s">
        <v>689</v>
      </c>
      <c r="F140" s="228" t="s">
        <v>690</v>
      </c>
      <c r="G140" s="228"/>
      <c r="H140" s="228"/>
      <c r="I140" s="228"/>
      <c r="J140" s="162" t="s">
        <v>587</v>
      </c>
      <c r="K140" s="163">
        <v>8</v>
      </c>
      <c r="L140" s="230">
        <v>0</v>
      </c>
      <c r="M140" s="230"/>
      <c r="N140" s="220">
        <f t="shared" si="1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178</v>
      </c>
      <c r="BK140" s="168">
        <f t="shared" si="24"/>
        <v>0</v>
      </c>
      <c r="BL140" s="18" t="s">
        <v>204</v>
      </c>
      <c r="BM140" s="18" t="s">
        <v>691</v>
      </c>
    </row>
    <row r="141" spans="2:65" s="1" customFormat="1" ht="25.5" customHeight="1">
      <c r="B141" s="131"/>
      <c r="C141" s="160" t="s">
        <v>253</v>
      </c>
      <c r="D141" s="160" t="s">
        <v>200</v>
      </c>
      <c r="E141" s="161" t="s">
        <v>692</v>
      </c>
      <c r="F141" s="228" t="s">
        <v>693</v>
      </c>
      <c r="G141" s="228"/>
      <c r="H141" s="228"/>
      <c r="I141" s="228"/>
      <c r="J141" s="162" t="s">
        <v>587</v>
      </c>
      <c r="K141" s="163">
        <v>8</v>
      </c>
      <c r="L141" s="230">
        <v>0</v>
      </c>
      <c r="M141" s="230"/>
      <c r="N141" s="220">
        <f t="shared" si="1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178</v>
      </c>
      <c r="BK141" s="168">
        <f t="shared" si="24"/>
        <v>0</v>
      </c>
      <c r="BL141" s="18" t="s">
        <v>204</v>
      </c>
      <c r="BM141" s="18" t="s">
        <v>694</v>
      </c>
    </row>
    <row r="142" spans="2:65" s="9" customFormat="1" ht="37.35" customHeight="1">
      <c r="B142" s="149"/>
      <c r="C142" s="150"/>
      <c r="D142" s="151" t="s">
        <v>650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259">
        <f>BK142</f>
        <v>0</v>
      </c>
      <c r="O142" s="260"/>
      <c r="P142" s="260"/>
      <c r="Q142" s="260"/>
      <c r="R142" s="152"/>
      <c r="T142" s="153"/>
      <c r="U142" s="150"/>
      <c r="V142" s="150"/>
      <c r="W142" s="154">
        <f>SUM(W143:W144)</f>
        <v>0</v>
      </c>
      <c r="X142" s="150"/>
      <c r="Y142" s="154">
        <f>SUM(Y143:Y144)</f>
        <v>0</v>
      </c>
      <c r="Z142" s="150"/>
      <c r="AA142" s="155">
        <f>SUM(AA143:AA144)</f>
        <v>4.1000000000000003E-3</v>
      </c>
      <c r="AR142" s="156" t="s">
        <v>178</v>
      </c>
      <c r="AT142" s="157" t="s">
        <v>76</v>
      </c>
      <c r="AU142" s="157" t="s">
        <v>77</v>
      </c>
      <c r="AY142" s="156" t="s">
        <v>199</v>
      </c>
      <c r="BK142" s="158">
        <f>SUM(BK143:BK144)</f>
        <v>0</v>
      </c>
    </row>
    <row r="143" spans="2:65" s="1" customFormat="1" ht="16.5" customHeight="1">
      <c r="B143" s="131"/>
      <c r="C143" s="160" t="s">
        <v>257</v>
      </c>
      <c r="D143" s="160" t="s">
        <v>200</v>
      </c>
      <c r="E143" s="161" t="s">
        <v>695</v>
      </c>
      <c r="F143" s="228" t="s">
        <v>696</v>
      </c>
      <c r="G143" s="228"/>
      <c r="H143" s="228"/>
      <c r="I143" s="228"/>
      <c r="J143" s="162" t="s">
        <v>697</v>
      </c>
      <c r="K143" s="163">
        <v>1</v>
      </c>
      <c r="L143" s="230">
        <v>0</v>
      </c>
      <c r="M143" s="230"/>
      <c r="N143" s="220">
        <f>ROUND(L143*K143,3)</f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>V143*K143</f>
        <v>0</v>
      </c>
      <c r="X143" s="166">
        <v>0</v>
      </c>
      <c r="Y143" s="166">
        <f>X143*K143</f>
        <v>0</v>
      </c>
      <c r="Z143" s="166">
        <v>4.1000000000000003E-3</v>
      </c>
      <c r="AA143" s="167">
        <f>Z143*K143</f>
        <v>4.1000000000000003E-3</v>
      </c>
      <c r="AR143" s="18" t="s">
        <v>261</v>
      </c>
      <c r="AT143" s="18" t="s">
        <v>200</v>
      </c>
      <c r="AU143" s="18" t="s">
        <v>85</v>
      </c>
      <c r="AY143" s="18" t="s">
        <v>199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178</v>
      </c>
      <c r="BK143" s="168">
        <f>ROUND(L143*K143,3)</f>
        <v>0</v>
      </c>
      <c r="BL143" s="18" t="s">
        <v>261</v>
      </c>
      <c r="BM143" s="18" t="s">
        <v>698</v>
      </c>
    </row>
    <row r="144" spans="2:65" s="1" customFormat="1" ht="25.5" customHeight="1">
      <c r="B144" s="131"/>
      <c r="C144" s="160" t="s">
        <v>261</v>
      </c>
      <c r="D144" s="160" t="s">
        <v>200</v>
      </c>
      <c r="E144" s="161" t="s">
        <v>699</v>
      </c>
      <c r="F144" s="228" t="s">
        <v>700</v>
      </c>
      <c r="G144" s="228"/>
      <c r="H144" s="228"/>
      <c r="I144" s="228"/>
      <c r="J144" s="162" t="s">
        <v>299</v>
      </c>
      <c r="K144" s="163">
        <v>2</v>
      </c>
      <c r="L144" s="230">
        <v>0</v>
      </c>
      <c r="M144" s="230"/>
      <c r="N144" s="220">
        <f>ROUND(L144*K144,3)</f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8" t="s">
        <v>261</v>
      </c>
      <c r="AT144" s="18" t="s">
        <v>200</v>
      </c>
      <c r="AU144" s="18" t="s">
        <v>85</v>
      </c>
      <c r="AY144" s="18" t="s">
        <v>199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8" t="s">
        <v>178</v>
      </c>
      <c r="BK144" s="168">
        <f>ROUND(L144*K144,3)</f>
        <v>0</v>
      </c>
      <c r="BL144" s="18" t="s">
        <v>261</v>
      </c>
      <c r="BM144" s="18" t="s">
        <v>701</v>
      </c>
    </row>
    <row r="145" spans="2:65" s="9" customFormat="1" ht="37.35" customHeight="1">
      <c r="B145" s="149"/>
      <c r="C145" s="150"/>
      <c r="D145" s="151" t="s">
        <v>651</v>
      </c>
      <c r="E145" s="151"/>
      <c r="F145" s="151"/>
      <c r="G145" s="151"/>
      <c r="H145" s="151"/>
      <c r="I145" s="151"/>
      <c r="J145" s="151"/>
      <c r="K145" s="151"/>
      <c r="L145" s="151"/>
      <c r="M145" s="151"/>
      <c r="N145" s="224">
        <f>BK145</f>
        <v>0</v>
      </c>
      <c r="O145" s="225"/>
      <c r="P145" s="225"/>
      <c r="Q145" s="225"/>
      <c r="R145" s="152"/>
      <c r="T145" s="153"/>
      <c r="U145" s="150"/>
      <c r="V145" s="150"/>
      <c r="W145" s="154">
        <f>W146</f>
        <v>0</v>
      </c>
      <c r="X145" s="150"/>
      <c r="Y145" s="154">
        <f>Y146</f>
        <v>2.9028100000000001</v>
      </c>
      <c r="Z145" s="150"/>
      <c r="AA145" s="155">
        <f>AA146</f>
        <v>0</v>
      </c>
      <c r="AR145" s="156" t="s">
        <v>209</v>
      </c>
      <c r="AT145" s="157" t="s">
        <v>76</v>
      </c>
      <c r="AU145" s="157" t="s">
        <v>77</v>
      </c>
      <c r="AY145" s="156" t="s">
        <v>199</v>
      </c>
      <c r="BK145" s="158">
        <f>BK146</f>
        <v>0</v>
      </c>
    </row>
    <row r="146" spans="2:65" s="9" customFormat="1" ht="19.95" customHeight="1">
      <c r="B146" s="149"/>
      <c r="C146" s="150"/>
      <c r="D146" s="159" t="s">
        <v>652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226">
        <f>BK146</f>
        <v>0</v>
      </c>
      <c r="O146" s="227"/>
      <c r="P146" s="227"/>
      <c r="Q146" s="227"/>
      <c r="R146" s="152"/>
      <c r="T146" s="153"/>
      <c r="U146" s="150"/>
      <c r="V146" s="150"/>
      <c r="W146" s="154">
        <f>SUM(W147:W193)</f>
        <v>0</v>
      </c>
      <c r="X146" s="150"/>
      <c r="Y146" s="154">
        <f>SUM(Y147:Y193)</f>
        <v>2.9028100000000001</v>
      </c>
      <c r="Z146" s="150"/>
      <c r="AA146" s="155">
        <f>SUM(AA147:AA193)</f>
        <v>0</v>
      </c>
      <c r="AR146" s="156" t="s">
        <v>209</v>
      </c>
      <c r="AT146" s="157" t="s">
        <v>76</v>
      </c>
      <c r="AU146" s="157" t="s">
        <v>85</v>
      </c>
      <c r="AY146" s="156" t="s">
        <v>199</v>
      </c>
      <c r="BK146" s="158">
        <f>SUM(BK147:BK193)</f>
        <v>0</v>
      </c>
    </row>
    <row r="147" spans="2:65" s="1" customFormat="1" ht="16.5" customHeight="1">
      <c r="B147" s="131"/>
      <c r="C147" s="160" t="s">
        <v>623</v>
      </c>
      <c r="D147" s="160" t="s">
        <v>200</v>
      </c>
      <c r="E147" s="161" t="s">
        <v>702</v>
      </c>
      <c r="F147" s="228" t="s">
        <v>703</v>
      </c>
      <c r="G147" s="228"/>
      <c r="H147" s="228"/>
      <c r="I147" s="228"/>
      <c r="J147" s="162" t="s">
        <v>697</v>
      </c>
      <c r="K147" s="163">
        <v>1</v>
      </c>
      <c r="L147" s="230">
        <v>0</v>
      </c>
      <c r="M147" s="230"/>
      <c r="N147" s="220">
        <f t="shared" ref="N147:N193" si="25">ROUND(L147*K147,3)</f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ref="W147:W193" si="26">V147*K147</f>
        <v>0</v>
      </c>
      <c r="X147" s="166">
        <v>0</v>
      </c>
      <c r="Y147" s="166">
        <f t="shared" ref="Y147:Y193" si="27">X147*K147</f>
        <v>0</v>
      </c>
      <c r="Z147" s="166">
        <v>0</v>
      </c>
      <c r="AA147" s="167">
        <f t="shared" ref="AA147:AA193" si="28">Z147*K147</f>
        <v>0</v>
      </c>
      <c r="AR147" s="18" t="s">
        <v>631</v>
      </c>
      <c r="AT147" s="18" t="s">
        <v>200</v>
      </c>
      <c r="AU147" s="18" t="s">
        <v>178</v>
      </c>
      <c r="AY147" s="18" t="s">
        <v>199</v>
      </c>
      <c r="BE147" s="105">
        <f t="shared" ref="BE147:BE193" si="29">IF(U147="základná",N147,0)</f>
        <v>0</v>
      </c>
      <c r="BF147" s="105">
        <f t="shared" ref="BF147:BF193" si="30">IF(U147="znížená",N147,0)</f>
        <v>0</v>
      </c>
      <c r="BG147" s="105">
        <f t="shared" ref="BG147:BG193" si="31">IF(U147="zákl. prenesená",N147,0)</f>
        <v>0</v>
      </c>
      <c r="BH147" s="105">
        <f t="shared" ref="BH147:BH193" si="32">IF(U147="zníž. prenesená",N147,0)</f>
        <v>0</v>
      </c>
      <c r="BI147" s="105">
        <f t="shared" ref="BI147:BI193" si="33">IF(U147="nulová",N147,0)</f>
        <v>0</v>
      </c>
      <c r="BJ147" s="18" t="s">
        <v>178</v>
      </c>
      <c r="BK147" s="168">
        <f t="shared" ref="BK147:BK193" si="34">ROUND(L147*K147,3)</f>
        <v>0</v>
      </c>
      <c r="BL147" s="18" t="s">
        <v>631</v>
      </c>
      <c r="BM147" s="18" t="s">
        <v>704</v>
      </c>
    </row>
    <row r="148" spans="2:65" s="1" customFormat="1" ht="16.5" customHeight="1">
      <c r="B148" s="131"/>
      <c r="C148" s="160" t="s">
        <v>265</v>
      </c>
      <c r="D148" s="160" t="s">
        <v>200</v>
      </c>
      <c r="E148" s="161" t="s">
        <v>705</v>
      </c>
      <c r="F148" s="228" t="s">
        <v>706</v>
      </c>
      <c r="G148" s="228"/>
      <c r="H148" s="228"/>
      <c r="I148" s="228"/>
      <c r="J148" s="162" t="s">
        <v>316</v>
      </c>
      <c r="K148" s="163">
        <v>3</v>
      </c>
      <c r="L148" s="230">
        <v>0</v>
      </c>
      <c r="M148" s="230"/>
      <c r="N148" s="220">
        <f t="shared" si="2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26"/>
        <v>0</v>
      </c>
      <c r="X148" s="166">
        <v>0</v>
      </c>
      <c r="Y148" s="166">
        <f t="shared" si="27"/>
        <v>0</v>
      </c>
      <c r="Z148" s="166">
        <v>0</v>
      </c>
      <c r="AA148" s="167">
        <f t="shared" si="2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178</v>
      </c>
      <c r="BK148" s="168">
        <f t="shared" si="34"/>
        <v>0</v>
      </c>
      <c r="BL148" s="18" t="s">
        <v>631</v>
      </c>
      <c r="BM148" s="18" t="s">
        <v>707</v>
      </c>
    </row>
    <row r="149" spans="2:65" s="1" customFormat="1" ht="16.5" customHeight="1">
      <c r="B149" s="131"/>
      <c r="C149" s="160" t="s">
        <v>269</v>
      </c>
      <c r="D149" s="160" t="s">
        <v>200</v>
      </c>
      <c r="E149" s="161" t="s">
        <v>708</v>
      </c>
      <c r="F149" s="228" t="s">
        <v>709</v>
      </c>
      <c r="G149" s="228"/>
      <c r="H149" s="228"/>
      <c r="I149" s="228"/>
      <c r="J149" s="162" t="s">
        <v>251</v>
      </c>
      <c r="K149" s="163">
        <v>60</v>
      </c>
      <c r="L149" s="230">
        <v>0</v>
      </c>
      <c r="M149" s="230"/>
      <c r="N149" s="220">
        <f t="shared" si="2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26"/>
        <v>0</v>
      </c>
      <c r="X149" s="166">
        <v>0</v>
      </c>
      <c r="Y149" s="166">
        <f t="shared" si="27"/>
        <v>0</v>
      </c>
      <c r="Z149" s="166">
        <v>0</v>
      </c>
      <c r="AA149" s="167">
        <f t="shared" si="28"/>
        <v>0</v>
      </c>
      <c r="AR149" s="18" t="s">
        <v>631</v>
      </c>
      <c r="AT149" s="18" t="s">
        <v>200</v>
      </c>
      <c r="AU149" s="18" t="s">
        <v>178</v>
      </c>
      <c r="AY149" s="18" t="s">
        <v>199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178</v>
      </c>
      <c r="BK149" s="168">
        <f t="shared" si="34"/>
        <v>0</v>
      </c>
      <c r="BL149" s="18" t="s">
        <v>631</v>
      </c>
      <c r="BM149" s="18" t="s">
        <v>710</v>
      </c>
    </row>
    <row r="150" spans="2:65" s="1" customFormat="1" ht="16.5" customHeight="1">
      <c r="B150" s="131"/>
      <c r="C150" s="169" t="s">
        <v>273</v>
      </c>
      <c r="D150" s="169" t="s">
        <v>327</v>
      </c>
      <c r="E150" s="170" t="s">
        <v>711</v>
      </c>
      <c r="F150" s="229" t="s">
        <v>712</v>
      </c>
      <c r="G150" s="229"/>
      <c r="H150" s="229"/>
      <c r="I150" s="229"/>
      <c r="J150" s="171" t="s">
        <v>251</v>
      </c>
      <c r="K150" s="172">
        <v>60</v>
      </c>
      <c r="L150" s="231">
        <v>0</v>
      </c>
      <c r="M150" s="231"/>
      <c r="N150" s="221">
        <f t="shared" si="2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26"/>
        <v>0</v>
      </c>
      <c r="X150" s="166">
        <v>0</v>
      </c>
      <c r="Y150" s="166">
        <f t="shared" si="27"/>
        <v>0</v>
      </c>
      <c r="Z150" s="166">
        <v>0</v>
      </c>
      <c r="AA150" s="167">
        <f t="shared" si="28"/>
        <v>0</v>
      </c>
      <c r="AR150" s="18" t="s">
        <v>713</v>
      </c>
      <c r="AT150" s="18" t="s">
        <v>327</v>
      </c>
      <c r="AU150" s="18" t="s">
        <v>178</v>
      </c>
      <c r="AY150" s="18" t="s">
        <v>199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178</v>
      </c>
      <c r="BK150" s="168">
        <f t="shared" si="34"/>
        <v>0</v>
      </c>
      <c r="BL150" s="18" t="s">
        <v>713</v>
      </c>
      <c r="BM150" s="18" t="s">
        <v>714</v>
      </c>
    </row>
    <row r="151" spans="2:65" s="1" customFormat="1" ht="25.5" customHeight="1">
      <c r="B151" s="131"/>
      <c r="C151" s="160" t="s">
        <v>10</v>
      </c>
      <c r="D151" s="160" t="s">
        <v>200</v>
      </c>
      <c r="E151" s="161" t="s">
        <v>715</v>
      </c>
      <c r="F151" s="228" t="s">
        <v>716</v>
      </c>
      <c r="G151" s="228"/>
      <c r="H151" s="228"/>
      <c r="I151" s="228"/>
      <c r="J151" s="162" t="s">
        <v>251</v>
      </c>
      <c r="K151" s="163">
        <v>385</v>
      </c>
      <c r="L151" s="230">
        <v>0</v>
      </c>
      <c r="M151" s="230"/>
      <c r="N151" s="220">
        <f t="shared" si="2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26"/>
        <v>0</v>
      </c>
      <c r="X151" s="166">
        <v>0</v>
      </c>
      <c r="Y151" s="166">
        <f t="shared" si="27"/>
        <v>0</v>
      </c>
      <c r="Z151" s="166">
        <v>0</v>
      </c>
      <c r="AA151" s="167">
        <f t="shared" si="28"/>
        <v>0</v>
      </c>
      <c r="AR151" s="18" t="s">
        <v>631</v>
      </c>
      <c r="AT151" s="18" t="s">
        <v>200</v>
      </c>
      <c r="AU151" s="18" t="s">
        <v>178</v>
      </c>
      <c r="AY151" s="18" t="s">
        <v>199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178</v>
      </c>
      <c r="BK151" s="168">
        <f t="shared" si="34"/>
        <v>0</v>
      </c>
      <c r="BL151" s="18" t="s">
        <v>631</v>
      </c>
      <c r="BM151" s="18" t="s">
        <v>717</v>
      </c>
    </row>
    <row r="152" spans="2:65" s="1" customFormat="1" ht="16.5" customHeight="1">
      <c r="B152" s="131"/>
      <c r="C152" s="169" t="s">
        <v>280</v>
      </c>
      <c r="D152" s="169" t="s">
        <v>327</v>
      </c>
      <c r="E152" s="170" t="s">
        <v>718</v>
      </c>
      <c r="F152" s="229" t="s">
        <v>719</v>
      </c>
      <c r="G152" s="229"/>
      <c r="H152" s="229"/>
      <c r="I152" s="229"/>
      <c r="J152" s="171" t="s">
        <v>720</v>
      </c>
      <c r="K152" s="172">
        <v>362.67</v>
      </c>
      <c r="L152" s="231">
        <v>0</v>
      </c>
      <c r="M152" s="231"/>
      <c r="N152" s="221">
        <f t="shared" si="2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26"/>
        <v>0</v>
      </c>
      <c r="X152" s="166">
        <v>1E-3</v>
      </c>
      <c r="Y152" s="166">
        <f t="shared" si="27"/>
        <v>0.36267000000000005</v>
      </c>
      <c r="Z152" s="166">
        <v>0</v>
      </c>
      <c r="AA152" s="167">
        <f t="shared" si="28"/>
        <v>0</v>
      </c>
      <c r="AR152" s="18" t="s">
        <v>713</v>
      </c>
      <c r="AT152" s="18" t="s">
        <v>327</v>
      </c>
      <c r="AU152" s="18" t="s">
        <v>178</v>
      </c>
      <c r="AY152" s="18" t="s">
        <v>199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178</v>
      </c>
      <c r="BK152" s="168">
        <f t="shared" si="34"/>
        <v>0</v>
      </c>
      <c r="BL152" s="18" t="s">
        <v>713</v>
      </c>
      <c r="BM152" s="18" t="s">
        <v>721</v>
      </c>
    </row>
    <row r="153" spans="2:65" s="1" customFormat="1" ht="25.5" customHeight="1">
      <c r="B153" s="131"/>
      <c r="C153" s="160" t="s">
        <v>284</v>
      </c>
      <c r="D153" s="160" t="s">
        <v>200</v>
      </c>
      <c r="E153" s="161" t="s">
        <v>722</v>
      </c>
      <c r="F153" s="228" t="s">
        <v>723</v>
      </c>
      <c r="G153" s="228"/>
      <c r="H153" s="228"/>
      <c r="I153" s="228"/>
      <c r="J153" s="162" t="s">
        <v>251</v>
      </c>
      <c r="K153" s="163">
        <v>160</v>
      </c>
      <c r="L153" s="230">
        <v>0</v>
      </c>
      <c r="M153" s="230"/>
      <c r="N153" s="220">
        <f t="shared" si="2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26"/>
        <v>0</v>
      </c>
      <c r="X153" s="166">
        <v>0</v>
      </c>
      <c r="Y153" s="166">
        <f t="shared" si="27"/>
        <v>0</v>
      </c>
      <c r="Z153" s="166">
        <v>0</v>
      </c>
      <c r="AA153" s="167">
        <f t="shared" si="28"/>
        <v>0</v>
      </c>
      <c r="AR153" s="18" t="s">
        <v>631</v>
      </c>
      <c r="AT153" s="18" t="s">
        <v>200</v>
      </c>
      <c r="AU153" s="18" t="s">
        <v>178</v>
      </c>
      <c r="AY153" s="18" t="s">
        <v>199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178</v>
      </c>
      <c r="BK153" s="168">
        <f t="shared" si="34"/>
        <v>0</v>
      </c>
      <c r="BL153" s="18" t="s">
        <v>631</v>
      </c>
      <c r="BM153" s="18" t="s">
        <v>724</v>
      </c>
    </row>
    <row r="154" spans="2:65" s="1" customFormat="1" ht="16.5" customHeight="1">
      <c r="B154" s="131"/>
      <c r="C154" s="169" t="s">
        <v>288</v>
      </c>
      <c r="D154" s="169" t="s">
        <v>327</v>
      </c>
      <c r="E154" s="170" t="s">
        <v>725</v>
      </c>
      <c r="F154" s="229" t="s">
        <v>726</v>
      </c>
      <c r="G154" s="229"/>
      <c r="H154" s="229"/>
      <c r="I154" s="229"/>
      <c r="J154" s="171" t="s">
        <v>720</v>
      </c>
      <c r="K154" s="172">
        <v>160</v>
      </c>
      <c r="L154" s="231">
        <v>0</v>
      </c>
      <c r="M154" s="231"/>
      <c r="N154" s="221">
        <f t="shared" si="2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26"/>
        <v>0</v>
      </c>
      <c r="X154" s="166">
        <v>1E-3</v>
      </c>
      <c r="Y154" s="166">
        <f t="shared" si="27"/>
        <v>0.16</v>
      </c>
      <c r="Z154" s="166">
        <v>0</v>
      </c>
      <c r="AA154" s="167">
        <f t="shared" si="28"/>
        <v>0</v>
      </c>
      <c r="AR154" s="18" t="s">
        <v>713</v>
      </c>
      <c r="AT154" s="18" t="s">
        <v>327</v>
      </c>
      <c r="AU154" s="18" t="s">
        <v>178</v>
      </c>
      <c r="AY154" s="18" t="s">
        <v>199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178</v>
      </c>
      <c r="BK154" s="168">
        <f t="shared" si="34"/>
        <v>0</v>
      </c>
      <c r="BL154" s="18" t="s">
        <v>713</v>
      </c>
      <c r="BM154" s="18" t="s">
        <v>727</v>
      </c>
    </row>
    <row r="155" spans="2:65" s="1" customFormat="1" ht="16.5" customHeight="1">
      <c r="B155" s="131"/>
      <c r="C155" s="160" t="s">
        <v>292</v>
      </c>
      <c r="D155" s="160" t="s">
        <v>200</v>
      </c>
      <c r="E155" s="161" t="s">
        <v>728</v>
      </c>
      <c r="F155" s="228" t="s">
        <v>729</v>
      </c>
      <c r="G155" s="228"/>
      <c r="H155" s="228"/>
      <c r="I155" s="228"/>
      <c r="J155" s="162" t="s">
        <v>316</v>
      </c>
      <c r="K155" s="163">
        <v>28</v>
      </c>
      <c r="L155" s="230">
        <v>0</v>
      </c>
      <c r="M155" s="230"/>
      <c r="N155" s="220">
        <f t="shared" si="2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26"/>
        <v>0</v>
      </c>
      <c r="X155" s="166">
        <v>0</v>
      </c>
      <c r="Y155" s="166">
        <f t="shared" si="27"/>
        <v>0</v>
      </c>
      <c r="Z155" s="166">
        <v>0</v>
      </c>
      <c r="AA155" s="167">
        <f t="shared" si="28"/>
        <v>0</v>
      </c>
      <c r="AR155" s="18" t="s">
        <v>631</v>
      </c>
      <c r="AT155" s="18" t="s">
        <v>200</v>
      </c>
      <c r="AU155" s="18" t="s">
        <v>178</v>
      </c>
      <c r="AY155" s="18" t="s">
        <v>199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178</v>
      </c>
      <c r="BK155" s="168">
        <f t="shared" si="34"/>
        <v>0</v>
      </c>
      <c r="BL155" s="18" t="s">
        <v>631</v>
      </c>
      <c r="BM155" s="18" t="s">
        <v>730</v>
      </c>
    </row>
    <row r="156" spans="2:65" s="1" customFormat="1" ht="25.5" customHeight="1">
      <c r="B156" s="131"/>
      <c r="C156" s="169" t="s">
        <v>296</v>
      </c>
      <c r="D156" s="169" t="s">
        <v>327</v>
      </c>
      <c r="E156" s="170" t="s">
        <v>731</v>
      </c>
      <c r="F156" s="229" t="s">
        <v>732</v>
      </c>
      <c r="G156" s="229"/>
      <c r="H156" s="229"/>
      <c r="I156" s="229"/>
      <c r="J156" s="171" t="s">
        <v>299</v>
      </c>
      <c r="K156" s="172">
        <v>0.05</v>
      </c>
      <c r="L156" s="231">
        <v>0</v>
      </c>
      <c r="M156" s="231"/>
      <c r="N156" s="221">
        <f t="shared" si="2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26"/>
        <v>0</v>
      </c>
      <c r="X156" s="166">
        <v>1</v>
      </c>
      <c r="Y156" s="166">
        <f t="shared" si="27"/>
        <v>0.05</v>
      </c>
      <c r="Z156" s="166">
        <v>0</v>
      </c>
      <c r="AA156" s="167">
        <f t="shared" si="2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178</v>
      </c>
      <c r="BK156" s="168">
        <f t="shared" si="34"/>
        <v>0</v>
      </c>
      <c r="BL156" s="18" t="s">
        <v>713</v>
      </c>
      <c r="BM156" s="18" t="s">
        <v>733</v>
      </c>
    </row>
    <row r="157" spans="2:65" s="1" customFormat="1" ht="16.5" customHeight="1">
      <c r="B157" s="131"/>
      <c r="C157" s="169" t="s">
        <v>301</v>
      </c>
      <c r="D157" s="169" t="s">
        <v>327</v>
      </c>
      <c r="E157" s="170" t="s">
        <v>734</v>
      </c>
      <c r="F157" s="229" t="s">
        <v>735</v>
      </c>
      <c r="G157" s="229"/>
      <c r="H157" s="229"/>
      <c r="I157" s="229"/>
      <c r="J157" s="171" t="s">
        <v>316</v>
      </c>
      <c r="K157" s="172">
        <v>28</v>
      </c>
      <c r="L157" s="231">
        <v>0</v>
      </c>
      <c r="M157" s="231"/>
      <c r="N157" s="221">
        <f t="shared" si="2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26"/>
        <v>0</v>
      </c>
      <c r="X157" s="166">
        <v>3.0000000000000001E-5</v>
      </c>
      <c r="Y157" s="166">
        <f t="shared" si="27"/>
        <v>8.4000000000000003E-4</v>
      </c>
      <c r="Z157" s="166">
        <v>0</v>
      </c>
      <c r="AA157" s="167">
        <f t="shared" si="28"/>
        <v>0</v>
      </c>
      <c r="AR157" s="18" t="s">
        <v>713</v>
      </c>
      <c r="AT157" s="18" t="s">
        <v>327</v>
      </c>
      <c r="AU157" s="18" t="s">
        <v>178</v>
      </c>
      <c r="AY157" s="18" t="s">
        <v>199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178</v>
      </c>
      <c r="BK157" s="168">
        <f t="shared" si="34"/>
        <v>0</v>
      </c>
      <c r="BL157" s="18" t="s">
        <v>713</v>
      </c>
      <c r="BM157" s="18" t="s">
        <v>736</v>
      </c>
    </row>
    <row r="158" spans="2:65" s="1" customFormat="1" ht="25.5" customHeight="1">
      <c r="B158" s="131"/>
      <c r="C158" s="160" t="s">
        <v>305</v>
      </c>
      <c r="D158" s="160" t="s">
        <v>200</v>
      </c>
      <c r="E158" s="161" t="s">
        <v>737</v>
      </c>
      <c r="F158" s="228" t="s">
        <v>738</v>
      </c>
      <c r="G158" s="228"/>
      <c r="H158" s="228"/>
      <c r="I158" s="228"/>
      <c r="J158" s="162" t="s">
        <v>316</v>
      </c>
      <c r="K158" s="163">
        <v>1600</v>
      </c>
      <c r="L158" s="230">
        <v>0</v>
      </c>
      <c r="M158" s="230"/>
      <c r="N158" s="220">
        <f t="shared" si="2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26"/>
        <v>0</v>
      </c>
      <c r="X158" s="166">
        <v>0</v>
      </c>
      <c r="Y158" s="166">
        <f t="shared" si="27"/>
        <v>0</v>
      </c>
      <c r="Z158" s="166">
        <v>0</v>
      </c>
      <c r="AA158" s="167">
        <f t="shared" si="28"/>
        <v>0</v>
      </c>
      <c r="AR158" s="18" t="s">
        <v>631</v>
      </c>
      <c r="AT158" s="18" t="s">
        <v>200</v>
      </c>
      <c r="AU158" s="18" t="s">
        <v>178</v>
      </c>
      <c r="AY158" s="18" t="s">
        <v>199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178</v>
      </c>
      <c r="BK158" s="168">
        <f t="shared" si="34"/>
        <v>0</v>
      </c>
      <c r="BL158" s="18" t="s">
        <v>631</v>
      </c>
      <c r="BM158" s="18" t="s">
        <v>739</v>
      </c>
    </row>
    <row r="159" spans="2:65" s="1" customFormat="1" ht="25.5" customHeight="1">
      <c r="B159" s="131"/>
      <c r="C159" s="169" t="s">
        <v>309</v>
      </c>
      <c r="D159" s="169" t="s">
        <v>327</v>
      </c>
      <c r="E159" s="170" t="s">
        <v>740</v>
      </c>
      <c r="F159" s="229" t="s">
        <v>741</v>
      </c>
      <c r="G159" s="229"/>
      <c r="H159" s="229"/>
      <c r="I159" s="229"/>
      <c r="J159" s="171" t="s">
        <v>316</v>
      </c>
      <c r="K159" s="172">
        <v>1600</v>
      </c>
      <c r="L159" s="231">
        <v>0</v>
      </c>
      <c r="M159" s="231"/>
      <c r="N159" s="221">
        <f t="shared" si="2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26"/>
        <v>0</v>
      </c>
      <c r="X159" s="166">
        <v>1.09E-3</v>
      </c>
      <c r="Y159" s="166">
        <f t="shared" si="27"/>
        <v>1.744</v>
      </c>
      <c r="Z159" s="166">
        <v>0</v>
      </c>
      <c r="AA159" s="167">
        <f t="shared" si="28"/>
        <v>0</v>
      </c>
      <c r="AR159" s="18" t="s">
        <v>713</v>
      </c>
      <c r="AT159" s="18" t="s">
        <v>327</v>
      </c>
      <c r="AU159" s="18" t="s">
        <v>178</v>
      </c>
      <c r="AY159" s="18" t="s">
        <v>199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178</v>
      </c>
      <c r="BK159" s="168">
        <f t="shared" si="34"/>
        <v>0</v>
      </c>
      <c r="BL159" s="18" t="s">
        <v>713</v>
      </c>
      <c r="BM159" s="18" t="s">
        <v>742</v>
      </c>
    </row>
    <row r="160" spans="2:65" s="1" customFormat="1" ht="25.5" customHeight="1">
      <c r="B160" s="131"/>
      <c r="C160" s="160" t="s">
        <v>313</v>
      </c>
      <c r="D160" s="160" t="s">
        <v>200</v>
      </c>
      <c r="E160" s="161" t="s">
        <v>743</v>
      </c>
      <c r="F160" s="228" t="s">
        <v>744</v>
      </c>
      <c r="G160" s="228"/>
      <c r="H160" s="228"/>
      <c r="I160" s="228"/>
      <c r="J160" s="162" t="s">
        <v>316</v>
      </c>
      <c r="K160" s="163">
        <v>200</v>
      </c>
      <c r="L160" s="230">
        <v>0</v>
      </c>
      <c r="M160" s="230"/>
      <c r="N160" s="220">
        <f t="shared" si="2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26"/>
        <v>0</v>
      </c>
      <c r="X160" s="166">
        <v>0</v>
      </c>
      <c r="Y160" s="166">
        <f t="shared" si="27"/>
        <v>0</v>
      </c>
      <c r="Z160" s="166">
        <v>0</v>
      </c>
      <c r="AA160" s="167">
        <f t="shared" si="28"/>
        <v>0</v>
      </c>
      <c r="AR160" s="18" t="s">
        <v>631</v>
      </c>
      <c r="AT160" s="18" t="s">
        <v>200</v>
      </c>
      <c r="AU160" s="18" t="s">
        <v>178</v>
      </c>
      <c r="AY160" s="18" t="s">
        <v>199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178</v>
      </c>
      <c r="BK160" s="168">
        <f t="shared" si="34"/>
        <v>0</v>
      </c>
      <c r="BL160" s="18" t="s">
        <v>631</v>
      </c>
      <c r="BM160" s="18" t="s">
        <v>745</v>
      </c>
    </row>
    <row r="161" spans="2:65" s="1" customFormat="1" ht="25.5" customHeight="1">
      <c r="B161" s="131"/>
      <c r="C161" s="169" t="s">
        <v>318</v>
      </c>
      <c r="D161" s="169" t="s">
        <v>327</v>
      </c>
      <c r="E161" s="170" t="s">
        <v>746</v>
      </c>
      <c r="F161" s="229" t="s">
        <v>747</v>
      </c>
      <c r="G161" s="229"/>
      <c r="H161" s="229"/>
      <c r="I161" s="229"/>
      <c r="J161" s="171" t="s">
        <v>316</v>
      </c>
      <c r="K161" s="172">
        <v>200</v>
      </c>
      <c r="L161" s="231">
        <v>0</v>
      </c>
      <c r="M161" s="231"/>
      <c r="N161" s="221">
        <f t="shared" si="2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26"/>
        <v>0</v>
      </c>
      <c r="X161" s="166">
        <v>2.0000000000000001E-4</v>
      </c>
      <c r="Y161" s="166">
        <f t="shared" si="27"/>
        <v>0.04</v>
      </c>
      <c r="Z161" s="166">
        <v>0</v>
      </c>
      <c r="AA161" s="167">
        <f t="shared" si="28"/>
        <v>0</v>
      </c>
      <c r="AR161" s="18" t="s">
        <v>713</v>
      </c>
      <c r="AT161" s="18" t="s">
        <v>327</v>
      </c>
      <c r="AU161" s="18" t="s">
        <v>178</v>
      </c>
      <c r="AY161" s="18" t="s">
        <v>199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178</v>
      </c>
      <c r="BK161" s="168">
        <f t="shared" si="34"/>
        <v>0</v>
      </c>
      <c r="BL161" s="18" t="s">
        <v>713</v>
      </c>
      <c r="BM161" s="18" t="s">
        <v>748</v>
      </c>
    </row>
    <row r="162" spans="2:65" s="1" customFormat="1" ht="25.5" customHeight="1">
      <c r="B162" s="131"/>
      <c r="C162" s="160" t="s">
        <v>322</v>
      </c>
      <c r="D162" s="160" t="s">
        <v>200</v>
      </c>
      <c r="E162" s="161" t="s">
        <v>749</v>
      </c>
      <c r="F162" s="228" t="s">
        <v>750</v>
      </c>
      <c r="G162" s="228"/>
      <c r="H162" s="228"/>
      <c r="I162" s="228"/>
      <c r="J162" s="162" t="s">
        <v>316</v>
      </c>
      <c r="K162" s="163">
        <v>40</v>
      </c>
      <c r="L162" s="230">
        <v>0</v>
      </c>
      <c r="M162" s="230"/>
      <c r="N162" s="220">
        <f t="shared" si="2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26"/>
        <v>0</v>
      </c>
      <c r="X162" s="166">
        <v>0</v>
      </c>
      <c r="Y162" s="166">
        <f t="shared" si="27"/>
        <v>0</v>
      </c>
      <c r="Z162" s="166">
        <v>0</v>
      </c>
      <c r="AA162" s="167">
        <f t="shared" si="28"/>
        <v>0</v>
      </c>
      <c r="AR162" s="18" t="s">
        <v>631</v>
      </c>
      <c r="AT162" s="18" t="s">
        <v>200</v>
      </c>
      <c r="AU162" s="18" t="s">
        <v>178</v>
      </c>
      <c r="AY162" s="18" t="s">
        <v>199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178</v>
      </c>
      <c r="BK162" s="168">
        <f t="shared" si="34"/>
        <v>0</v>
      </c>
      <c r="BL162" s="18" t="s">
        <v>631</v>
      </c>
      <c r="BM162" s="18" t="s">
        <v>751</v>
      </c>
    </row>
    <row r="163" spans="2:65" s="1" customFormat="1" ht="25.5" customHeight="1">
      <c r="B163" s="131"/>
      <c r="C163" s="169" t="s">
        <v>326</v>
      </c>
      <c r="D163" s="169" t="s">
        <v>327</v>
      </c>
      <c r="E163" s="170" t="s">
        <v>752</v>
      </c>
      <c r="F163" s="229" t="s">
        <v>753</v>
      </c>
      <c r="G163" s="229"/>
      <c r="H163" s="229"/>
      <c r="I163" s="229"/>
      <c r="J163" s="171" t="s">
        <v>316</v>
      </c>
      <c r="K163" s="172">
        <v>40</v>
      </c>
      <c r="L163" s="231">
        <v>0</v>
      </c>
      <c r="M163" s="231"/>
      <c r="N163" s="221">
        <f t="shared" si="2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26"/>
        <v>0</v>
      </c>
      <c r="X163" s="166">
        <v>1.99E-3</v>
      </c>
      <c r="Y163" s="166">
        <f t="shared" si="27"/>
        <v>7.9600000000000004E-2</v>
      </c>
      <c r="Z163" s="166">
        <v>0</v>
      </c>
      <c r="AA163" s="167">
        <f t="shared" si="28"/>
        <v>0</v>
      </c>
      <c r="AR163" s="18" t="s">
        <v>713</v>
      </c>
      <c r="AT163" s="18" t="s">
        <v>327</v>
      </c>
      <c r="AU163" s="18" t="s">
        <v>178</v>
      </c>
      <c r="AY163" s="18" t="s">
        <v>199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178</v>
      </c>
      <c r="BK163" s="168">
        <f t="shared" si="34"/>
        <v>0</v>
      </c>
      <c r="BL163" s="18" t="s">
        <v>713</v>
      </c>
      <c r="BM163" s="18" t="s">
        <v>754</v>
      </c>
    </row>
    <row r="164" spans="2:65" s="1" customFormat="1" ht="16.5" customHeight="1">
      <c r="B164" s="131"/>
      <c r="C164" s="160" t="s">
        <v>331</v>
      </c>
      <c r="D164" s="160" t="s">
        <v>200</v>
      </c>
      <c r="E164" s="161" t="s">
        <v>755</v>
      </c>
      <c r="F164" s="228" t="s">
        <v>756</v>
      </c>
      <c r="G164" s="228"/>
      <c r="H164" s="228"/>
      <c r="I164" s="228"/>
      <c r="J164" s="162" t="s">
        <v>316</v>
      </c>
      <c r="K164" s="163">
        <v>40</v>
      </c>
      <c r="L164" s="230">
        <v>0</v>
      </c>
      <c r="M164" s="230"/>
      <c r="N164" s="220">
        <f t="shared" si="2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26"/>
        <v>0</v>
      </c>
      <c r="X164" s="166">
        <v>0</v>
      </c>
      <c r="Y164" s="166">
        <f t="shared" si="27"/>
        <v>0</v>
      </c>
      <c r="Z164" s="166">
        <v>0</v>
      </c>
      <c r="AA164" s="167">
        <f t="shared" si="28"/>
        <v>0</v>
      </c>
      <c r="AR164" s="18" t="s">
        <v>631</v>
      </c>
      <c r="AT164" s="18" t="s">
        <v>200</v>
      </c>
      <c r="AU164" s="18" t="s">
        <v>178</v>
      </c>
      <c r="AY164" s="18" t="s">
        <v>199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178</v>
      </c>
      <c r="BK164" s="168">
        <f t="shared" si="34"/>
        <v>0</v>
      </c>
      <c r="BL164" s="18" t="s">
        <v>631</v>
      </c>
      <c r="BM164" s="18" t="s">
        <v>757</v>
      </c>
    </row>
    <row r="165" spans="2:65" s="1" customFormat="1" ht="25.5" customHeight="1">
      <c r="B165" s="131"/>
      <c r="C165" s="169" t="s">
        <v>336</v>
      </c>
      <c r="D165" s="169" t="s">
        <v>327</v>
      </c>
      <c r="E165" s="170" t="s">
        <v>758</v>
      </c>
      <c r="F165" s="229" t="s">
        <v>759</v>
      </c>
      <c r="G165" s="229"/>
      <c r="H165" s="229"/>
      <c r="I165" s="229"/>
      <c r="J165" s="171" t="s">
        <v>316</v>
      </c>
      <c r="K165" s="172">
        <v>40</v>
      </c>
      <c r="L165" s="231">
        <v>0</v>
      </c>
      <c r="M165" s="231"/>
      <c r="N165" s="221">
        <f t="shared" si="2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26"/>
        <v>0</v>
      </c>
      <c r="X165" s="166">
        <v>1.7000000000000001E-4</v>
      </c>
      <c r="Y165" s="166">
        <f t="shared" si="27"/>
        <v>6.8000000000000005E-3</v>
      </c>
      <c r="Z165" s="166">
        <v>0</v>
      </c>
      <c r="AA165" s="167">
        <f t="shared" si="28"/>
        <v>0</v>
      </c>
      <c r="AR165" s="18" t="s">
        <v>713</v>
      </c>
      <c r="AT165" s="18" t="s">
        <v>327</v>
      </c>
      <c r="AU165" s="18" t="s">
        <v>178</v>
      </c>
      <c r="AY165" s="18" t="s">
        <v>199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178</v>
      </c>
      <c r="BK165" s="168">
        <f t="shared" si="34"/>
        <v>0</v>
      </c>
      <c r="BL165" s="18" t="s">
        <v>713</v>
      </c>
      <c r="BM165" s="18" t="s">
        <v>760</v>
      </c>
    </row>
    <row r="166" spans="2:65" s="1" customFormat="1" ht="16.5" customHeight="1">
      <c r="B166" s="131"/>
      <c r="C166" s="160" t="s">
        <v>340</v>
      </c>
      <c r="D166" s="160" t="s">
        <v>200</v>
      </c>
      <c r="E166" s="161" t="s">
        <v>755</v>
      </c>
      <c r="F166" s="228" t="s">
        <v>756</v>
      </c>
      <c r="G166" s="228"/>
      <c r="H166" s="228"/>
      <c r="I166" s="228"/>
      <c r="J166" s="162" t="s">
        <v>316</v>
      </c>
      <c r="K166" s="163">
        <v>40</v>
      </c>
      <c r="L166" s="230">
        <v>0</v>
      </c>
      <c r="M166" s="230"/>
      <c r="N166" s="220">
        <f t="shared" si="2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26"/>
        <v>0</v>
      </c>
      <c r="X166" s="166">
        <v>0</v>
      </c>
      <c r="Y166" s="166">
        <f t="shared" si="27"/>
        <v>0</v>
      </c>
      <c r="Z166" s="166">
        <v>0</v>
      </c>
      <c r="AA166" s="167">
        <f t="shared" si="28"/>
        <v>0</v>
      </c>
      <c r="AR166" s="18" t="s">
        <v>631</v>
      </c>
      <c r="AT166" s="18" t="s">
        <v>200</v>
      </c>
      <c r="AU166" s="18" t="s">
        <v>178</v>
      </c>
      <c r="AY166" s="18" t="s">
        <v>199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178</v>
      </c>
      <c r="BK166" s="168">
        <f t="shared" si="34"/>
        <v>0</v>
      </c>
      <c r="BL166" s="18" t="s">
        <v>631</v>
      </c>
      <c r="BM166" s="18" t="s">
        <v>761</v>
      </c>
    </row>
    <row r="167" spans="2:65" s="1" customFormat="1" ht="25.5" customHeight="1">
      <c r="B167" s="131"/>
      <c r="C167" s="169" t="s">
        <v>344</v>
      </c>
      <c r="D167" s="169" t="s">
        <v>327</v>
      </c>
      <c r="E167" s="170" t="s">
        <v>762</v>
      </c>
      <c r="F167" s="229" t="s">
        <v>763</v>
      </c>
      <c r="G167" s="229"/>
      <c r="H167" s="229"/>
      <c r="I167" s="229"/>
      <c r="J167" s="171" t="s">
        <v>316</v>
      </c>
      <c r="K167" s="172">
        <v>40</v>
      </c>
      <c r="L167" s="231">
        <v>0</v>
      </c>
      <c r="M167" s="231"/>
      <c r="N167" s="221">
        <f t="shared" si="2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26"/>
        <v>0</v>
      </c>
      <c r="X167" s="166">
        <v>3.3E-4</v>
      </c>
      <c r="Y167" s="166">
        <f t="shared" si="27"/>
        <v>1.32E-2</v>
      </c>
      <c r="Z167" s="166">
        <v>0</v>
      </c>
      <c r="AA167" s="167">
        <f t="shared" si="28"/>
        <v>0</v>
      </c>
      <c r="AR167" s="18" t="s">
        <v>713</v>
      </c>
      <c r="AT167" s="18" t="s">
        <v>327</v>
      </c>
      <c r="AU167" s="18" t="s">
        <v>178</v>
      </c>
      <c r="AY167" s="18" t="s">
        <v>199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178</v>
      </c>
      <c r="BK167" s="168">
        <f t="shared" si="34"/>
        <v>0</v>
      </c>
      <c r="BL167" s="18" t="s">
        <v>713</v>
      </c>
      <c r="BM167" s="18" t="s">
        <v>764</v>
      </c>
    </row>
    <row r="168" spans="2:65" s="1" customFormat="1" ht="16.5" customHeight="1">
      <c r="B168" s="131"/>
      <c r="C168" s="160" t="s">
        <v>348</v>
      </c>
      <c r="D168" s="160" t="s">
        <v>200</v>
      </c>
      <c r="E168" s="161" t="s">
        <v>765</v>
      </c>
      <c r="F168" s="228" t="s">
        <v>766</v>
      </c>
      <c r="G168" s="228"/>
      <c r="H168" s="228"/>
      <c r="I168" s="228"/>
      <c r="J168" s="162" t="s">
        <v>316</v>
      </c>
      <c r="K168" s="163">
        <v>40</v>
      </c>
      <c r="L168" s="230">
        <v>0</v>
      </c>
      <c r="M168" s="230"/>
      <c r="N168" s="220">
        <f t="shared" si="2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26"/>
        <v>0</v>
      </c>
      <c r="X168" s="166">
        <v>0</v>
      </c>
      <c r="Y168" s="166">
        <f t="shared" si="27"/>
        <v>0</v>
      </c>
      <c r="Z168" s="166">
        <v>0</v>
      </c>
      <c r="AA168" s="167">
        <f t="shared" si="28"/>
        <v>0</v>
      </c>
      <c r="AR168" s="18" t="s">
        <v>631</v>
      </c>
      <c r="AT168" s="18" t="s">
        <v>200</v>
      </c>
      <c r="AU168" s="18" t="s">
        <v>178</v>
      </c>
      <c r="AY168" s="18" t="s">
        <v>199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178</v>
      </c>
      <c r="BK168" s="168">
        <f t="shared" si="34"/>
        <v>0</v>
      </c>
      <c r="BL168" s="18" t="s">
        <v>631</v>
      </c>
      <c r="BM168" s="18" t="s">
        <v>767</v>
      </c>
    </row>
    <row r="169" spans="2:65" s="1" customFormat="1" ht="25.5" customHeight="1">
      <c r="B169" s="131"/>
      <c r="C169" s="169" t="s">
        <v>352</v>
      </c>
      <c r="D169" s="169" t="s">
        <v>327</v>
      </c>
      <c r="E169" s="170" t="s">
        <v>768</v>
      </c>
      <c r="F169" s="229" t="s">
        <v>769</v>
      </c>
      <c r="G169" s="229"/>
      <c r="H169" s="229"/>
      <c r="I169" s="229"/>
      <c r="J169" s="171" t="s">
        <v>316</v>
      </c>
      <c r="K169" s="172">
        <v>40</v>
      </c>
      <c r="L169" s="231">
        <v>0</v>
      </c>
      <c r="M169" s="231"/>
      <c r="N169" s="221">
        <f t="shared" si="2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26"/>
        <v>0</v>
      </c>
      <c r="X169" s="166">
        <v>4.0000000000000002E-4</v>
      </c>
      <c r="Y169" s="166">
        <f t="shared" si="27"/>
        <v>1.6E-2</v>
      </c>
      <c r="Z169" s="166">
        <v>0</v>
      </c>
      <c r="AA169" s="167">
        <f t="shared" si="28"/>
        <v>0</v>
      </c>
      <c r="AR169" s="18" t="s">
        <v>713</v>
      </c>
      <c r="AT169" s="18" t="s">
        <v>327</v>
      </c>
      <c r="AU169" s="18" t="s">
        <v>178</v>
      </c>
      <c r="AY169" s="18" t="s">
        <v>199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178</v>
      </c>
      <c r="BK169" s="168">
        <f t="shared" si="34"/>
        <v>0</v>
      </c>
      <c r="BL169" s="18" t="s">
        <v>713</v>
      </c>
      <c r="BM169" s="18" t="s">
        <v>770</v>
      </c>
    </row>
    <row r="170" spans="2:65" s="1" customFormat="1" ht="25.5" customHeight="1">
      <c r="B170" s="131"/>
      <c r="C170" s="160" t="s">
        <v>356</v>
      </c>
      <c r="D170" s="160" t="s">
        <v>200</v>
      </c>
      <c r="E170" s="161" t="s">
        <v>771</v>
      </c>
      <c r="F170" s="228" t="s">
        <v>772</v>
      </c>
      <c r="G170" s="228"/>
      <c r="H170" s="228"/>
      <c r="I170" s="228"/>
      <c r="J170" s="162" t="s">
        <v>316</v>
      </c>
      <c r="K170" s="163">
        <v>90</v>
      </c>
      <c r="L170" s="230">
        <v>0</v>
      </c>
      <c r="M170" s="230"/>
      <c r="N170" s="220">
        <f t="shared" si="2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26"/>
        <v>0</v>
      </c>
      <c r="X170" s="166">
        <v>0</v>
      </c>
      <c r="Y170" s="166">
        <f t="shared" si="27"/>
        <v>0</v>
      </c>
      <c r="Z170" s="166">
        <v>0</v>
      </c>
      <c r="AA170" s="167">
        <f t="shared" si="28"/>
        <v>0</v>
      </c>
      <c r="AR170" s="18" t="s">
        <v>631</v>
      </c>
      <c r="AT170" s="18" t="s">
        <v>200</v>
      </c>
      <c r="AU170" s="18" t="s">
        <v>178</v>
      </c>
      <c r="AY170" s="18" t="s">
        <v>199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178</v>
      </c>
      <c r="BK170" s="168">
        <f t="shared" si="34"/>
        <v>0</v>
      </c>
      <c r="BL170" s="18" t="s">
        <v>631</v>
      </c>
      <c r="BM170" s="18" t="s">
        <v>773</v>
      </c>
    </row>
    <row r="171" spans="2:65" s="1" customFormat="1" ht="16.5" customHeight="1">
      <c r="B171" s="131"/>
      <c r="C171" s="169" t="s">
        <v>360</v>
      </c>
      <c r="D171" s="169" t="s">
        <v>327</v>
      </c>
      <c r="E171" s="170" t="s">
        <v>774</v>
      </c>
      <c r="F171" s="229" t="s">
        <v>775</v>
      </c>
      <c r="G171" s="229"/>
      <c r="H171" s="229"/>
      <c r="I171" s="229"/>
      <c r="J171" s="171" t="s">
        <v>316</v>
      </c>
      <c r="K171" s="172">
        <v>90</v>
      </c>
      <c r="L171" s="231">
        <v>0</v>
      </c>
      <c r="M171" s="231"/>
      <c r="N171" s="221">
        <f t="shared" si="2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26"/>
        <v>0</v>
      </c>
      <c r="X171" s="166">
        <v>2.2000000000000001E-4</v>
      </c>
      <c r="Y171" s="166">
        <f t="shared" si="27"/>
        <v>1.9800000000000002E-2</v>
      </c>
      <c r="Z171" s="166">
        <v>0</v>
      </c>
      <c r="AA171" s="167">
        <f t="shared" si="28"/>
        <v>0</v>
      </c>
      <c r="AR171" s="18" t="s">
        <v>713</v>
      </c>
      <c r="AT171" s="18" t="s">
        <v>327</v>
      </c>
      <c r="AU171" s="18" t="s">
        <v>178</v>
      </c>
      <c r="AY171" s="18" t="s">
        <v>199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178</v>
      </c>
      <c r="BK171" s="168">
        <f t="shared" si="34"/>
        <v>0</v>
      </c>
      <c r="BL171" s="18" t="s">
        <v>713</v>
      </c>
      <c r="BM171" s="18" t="s">
        <v>776</v>
      </c>
    </row>
    <row r="172" spans="2:65" s="1" customFormat="1" ht="16.5" customHeight="1">
      <c r="B172" s="131"/>
      <c r="C172" s="160" t="s">
        <v>364</v>
      </c>
      <c r="D172" s="160" t="s">
        <v>200</v>
      </c>
      <c r="E172" s="161" t="s">
        <v>777</v>
      </c>
      <c r="F172" s="228" t="s">
        <v>778</v>
      </c>
      <c r="G172" s="228"/>
      <c r="H172" s="228"/>
      <c r="I172" s="228"/>
      <c r="J172" s="162" t="s">
        <v>316</v>
      </c>
      <c r="K172" s="163">
        <v>350</v>
      </c>
      <c r="L172" s="230">
        <v>0</v>
      </c>
      <c r="M172" s="230"/>
      <c r="N172" s="220">
        <f t="shared" si="2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26"/>
        <v>0</v>
      </c>
      <c r="X172" s="166">
        <v>0</v>
      </c>
      <c r="Y172" s="166">
        <f t="shared" si="27"/>
        <v>0</v>
      </c>
      <c r="Z172" s="166">
        <v>0</v>
      </c>
      <c r="AA172" s="167">
        <f t="shared" si="28"/>
        <v>0</v>
      </c>
      <c r="AR172" s="18" t="s">
        <v>631</v>
      </c>
      <c r="AT172" s="18" t="s">
        <v>200</v>
      </c>
      <c r="AU172" s="18" t="s">
        <v>178</v>
      </c>
      <c r="AY172" s="18" t="s">
        <v>199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178</v>
      </c>
      <c r="BK172" s="168">
        <f t="shared" si="34"/>
        <v>0</v>
      </c>
      <c r="BL172" s="18" t="s">
        <v>631</v>
      </c>
      <c r="BM172" s="18" t="s">
        <v>779</v>
      </c>
    </row>
    <row r="173" spans="2:65" s="1" customFormat="1" ht="25.5" customHeight="1">
      <c r="B173" s="131"/>
      <c r="C173" s="169" t="s">
        <v>368</v>
      </c>
      <c r="D173" s="169" t="s">
        <v>327</v>
      </c>
      <c r="E173" s="170" t="s">
        <v>780</v>
      </c>
      <c r="F173" s="229" t="s">
        <v>781</v>
      </c>
      <c r="G173" s="229"/>
      <c r="H173" s="229"/>
      <c r="I173" s="229"/>
      <c r="J173" s="171" t="s">
        <v>316</v>
      </c>
      <c r="K173" s="172">
        <v>350</v>
      </c>
      <c r="L173" s="231">
        <v>0</v>
      </c>
      <c r="M173" s="231"/>
      <c r="N173" s="221">
        <f t="shared" si="2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26"/>
        <v>0</v>
      </c>
      <c r="X173" s="166">
        <v>1.6000000000000001E-4</v>
      </c>
      <c r="Y173" s="166">
        <f t="shared" si="27"/>
        <v>5.6000000000000001E-2</v>
      </c>
      <c r="Z173" s="166">
        <v>0</v>
      </c>
      <c r="AA173" s="167">
        <f t="shared" si="28"/>
        <v>0</v>
      </c>
      <c r="AR173" s="18" t="s">
        <v>713</v>
      </c>
      <c r="AT173" s="18" t="s">
        <v>327</v>
      </c>
      <c r="AU173" s="18" t="s">
        <v>178</v>
      </c>
      <c r="AY173" s="18" t="s">
        <v>199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178</v>
      </c>
      <c r="BK173" s="168">
        <f t="shared" si="34"/>
        <v>0</v>
      </c>
      <c r="BL173" s="18" t="s">
        <v>713</v>
      </c>
      <c r="BM173" s="18" t="s">
        <v>782</v>
      </c>
    </row>
    <row r="174" spans="2:65" s="1" customFormat="1" ht="16.5" customHeight="1">
      <c r="B174" s="131"/>
      <c r="C174" s="160" t="s">
        <v>372</v>
      </c>
      <c r="D174" s="160" t="s">
        <v>200</v>
      </c>
      <c r="E174" s="161" t="s">
        <v>783</v>
      </c>
      <c r="F174" s="228" t="s">
        <v>784</v>
      </c>
      <c r="G174" s="228"/>
      <c r="H174" s="228"/>
      <c r="I174" s="228"/>
      <c r="J174" s="162" t="s">
        <v>316</v>
      </c>
      <c r="K174" s="163">
        <v>75</v>
      </c>
      <c r="L174" s="230">
        <v>0</v>
      </c>
      <c r="M174" s="230"/>
      <c r="N174" s="220">
        <f t="shared" si="2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26"/>
        <v>0</v>
      </c>
      <c r="X174" s="166">
        <v>0</v>
      </c>
      <c r="Y174" s="166">
        <f t="shared" si="27"/>
        <v>0</v>
      </c>
      <c r="Z174" s="166">
        <v>0</v>
      </c>
      <c r="AA174" s="167">
        <f t="shared" si="28"/>
        <v>0</v>
      </c>
      <c r="AR174" s="18" t="s">
        <v>631</v>
      </c>
      <c r="AT174" s="18" t="s">
        <v>200</v>
      </c>
      <c r="AU174" s="18" t="s">
        <v>178</v>
      </c>
      <c r="AY174" s="18" t="s">
        <v>199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178</v>
      </c>
      <c r="BK174" s="168">
        <f t="shared" si="34"/>
        <v>0</v>
      </c>
      <c r="BL174" s="18" t="s">
        <v>631</v>
      </c>
      <c r="BM174" s="18" t="s">
        <v>785</v>
      </c>
    </row>
    <row r="175" spans="2:65" s="1" customFormat="1" ht="16.5" customHeight="1">
      <c r="B175" s="131"/>
      <c r="C175" s="169" t="s">
        <v>376</v>
      </c>
      <c r="D175" s="169" t="s">
        <v>327</v>
      </c>
      <c r="E175" s="170" t="s">
        <v>786</v>
      </c>
      <c r="F175" s="229" t="s">
        <v>787</v>
      </c>
      <c r="G175" s="229"/>
      <c r="H175" s="229"/>
      <c r="I175" s="229"/>
      <c r="J175" s="171" t="s">
        <v>316</v>
      </c>
      <c r="K175" s="172">
        <v>75</v>
      </c>
      <c r="L175" s="231">
        <v>0</v>
      </c>
      <c r="M175" s="231"/>
      <c r="N175" s="221">
        <f t="shared" si="2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26"/>
        <v>0</v>
      </c>
      <c r="X175" s="166">
        <v>2.9E-4</v>
      </c>
      <c r="Y175" s="166">
        <f t="shared" si="27"/>
        <v>2.1749999999999999E-2</v>
      </c>
      <c r="Z175" s="166">
        <v>0</v>
      </c>
      <c r="AA175" s="167">
        <f t="shared" si="28"/>
        <v>0</v>
      </c>
      <c r="AR175" s="18" t="s">
        <v>713</v>
      </c>
      <c r="AT175" s="18" t="s">
        <v>327</v>
      </c>
      <c r="AU175" s="18" t="s">
        <v>178</v>
      </c>
      <c r="AY175" s="18" t="s">
        <v>199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178</v>
      </c>
      <c r="BK175" s="168">
        <f t="shared" si="34"/>
        <v>0</v>
      </c>
      <c r="BL175" s="18" t="s">
        <v>713</v>
      </c>
      <c r="BM175" s="18" t="s">
        <v>788</v>
      </c>
    </row>
    <row r="176" spans="2:65" s="1" customFormat="1" ht="16.5" customHeight="1">
      <c r="B176" s="131"/>
      <c r="C176" s="160" t="s">
        <v>380</v>
      </c>
      <c r="D176" s="160" t="s">
        <v>200</v>
      </c>
      <c r="E176" s="161" t="s">
        <v>789</v>
      </c>
      <c r="F176" s="228" t="s">
        <v>790</v>
      </c>
      <c r="G176" s="228"/>
      <c r="H176" s="228"/>
      <c r="I176" s="228"/>
      <c r="J176" s="162" t="s">
        <v>316</v>
      </c>
      <c r="K176" s="163">
        <v>28</v>
      </c>
      <c r="L176" s="230">
        <v>0</v>
      </c>
      <c r="M176" s="230"/>
      <c r="N176" s="220">
        <f t="shared" si="2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26"/>
        <v>0</v>
      </c>
      <c r="X176" s="166">
        <v>0</v>
      </c>
      <c r="Y176" s="166">
        <f t="shared" si="27"/>
        <v>0</v>
      </c>
      <c r="Z176" s="166">
        <v>0</v>
      </c>
      <c r="AA176" s="167">
        <f t="shared" si="28"/>
        <v>0</v>
      </c>
      <c r="AR176" s="18" t="s">
        <v>631</v>
      </c>
      <c r="AT176" s="18" t="s">
        <v>200</v>
      </c>
      <c r="AU176" s="18" t="s">
        <v>178</v>
      </c>
      <c r="AY176" s="18" t="s">
        <v>199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178</v>
      </c>
      <c r="BK176" s="168">
        <f t="shared" si="34"/>
        <v>0</v>
      </c>
      <c r="BL176" s="18" t="s">
        <v>631</v>
      </c>
      <c r="BM176" s="18" t="s">
        <v>791</v>
      </c>
    </row>
    <row r="177" spans="2:65" s="1" customFormat="1" ht="25.5" customHeight="1">
      <c r="B177" s="131"/>
      <c r="C177" s="169" t="s">
        <v>384</v>
      </c>
      <c r="D177" s="169" t="s">
        <v>327</v>
      </c>
      <c r="E177" s="170" t="s">
        <v>792</v>
      </c>
      <c r="F177" s="229" t="s">
        <v>793</v>
      </c>
      <c r="G177" s="229"/>
      <c r="H177" s="229"/>
      <c r="I177" s="229"/>
      <c r="J177" s="171" t="s">
        <v>316</v>
      </c>
      <c r="K177" s="172">
        <v>28</v>
      </c>
      <c r="L177" s="231">
        <v>0</v>
      </c>
      <c r="M177" s="231"/>
      <c r="N177" s="221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2.4000000000000001E-4</v>
      </c>
      <c r="Y177" s="166">
        <f t="shared" si="27"/>
        <v>6.7200000000000003E-3</v>
      </c>
      <c r="Z177" s="166">
        <v>0</v>
      </c>
      <c r="AA177" s="167">
        <f t="shared" si="28"/>
        <v>0</v>
      </c>
      <c r="AR177" s="18" t="s">
        <v>713</v>
      </c>
      <c r="AT177" s="18" t="s">
        <v>327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713</v>
      </c>
      <c r="BM177" s="18" t="s">
        <v>794</v>
      </c>
    </row>
    <row r="178" spans="2:65" s="1" customFormat="1" ht="25.5" customHeight="1">
      <c r="B178" s="131"/>
      <c r="C178" s="160" t="s">
        <v>388</v>
      </c>
      <c r="D178" s="160" t="s">
        <v>200</v>
      </c>
      <c r="E178" s="161" t="s">
        <v>795</v>
      </c>
      <c r="F178" s="228" t="s">
        <v>796</v>
      </c>
      <c r="G178" s="228"/>
      <c r="H178" s="228"/>
      <c r="I178" s="228"/>
      <c r="J178" s="162" t="s">
        <v>316</v>
      </c>
      <c r="K178" s="163">
        <v>12</v>
      </c>
      <c r="L178" s="230">
        <v>0</v>
      </c>
      <c r="M178" s="230"/>
      <c r="N178" s="220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0</v>
      </c>
      <c r="Y178" s="166">
        <f t="shared" si="27"/>
        <v>0</v>
      </c>
      <c r="Z178" s="166">
        <v>0</v>
      </c>
      <c r="AA178" s="167">
        <f t="shared" si="28"/>
        <v>0</v>
      </c>
      <c r="AR178" s="18" t="s">
        <v>631</v>
      </c>
      <c r="AT178" s="18" t="s">
        <v>200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631</v>
      </c>
      <c r="BM178" s="18" t="s">
        <v>797</v>
      </c>
    </row>
    <row r="179" spans="2:65" s="1" customFormat="1" ht="25.5" customHeight="1">
      <c r="B179" s="131"/>
      <c r="C179" s="169" t="s">
        <v>392</v>
      </c>
      <c r="D179" s="169" t="s">
        <v>327</v>
      </c>
      <c r="E179" s="170" t="s">
        <v>798</v>
      </c>
      <c r="F179" s="229" t="s">
        <v>799</v>
      </c>
      <c r="G179" s="229"/>
      <c r="H179" s="229"/>
      <c r="I179" s="229"/>
      <c r="J179" s="171" t="s">
        <v>316</v>
      </c>
      <c r="K179" s="172">
        <v>12</v>
      </c>
      <c r="L179" s="231">
        <v>0</v>
      </c>
      <c r="M179" s="231"/>
      <c r="N179" s="221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2.2000000000000001E-4</v>
      </c>
      <c r="Y179" s="166">
        <f t="shared" si="27"/>
        <v>2.64E-3</v>
      </c>
      <c r="Z179" s="166">
        <v>0</v>
      </c>
      <c r="AA179" s="167">
        <f t="shared" si="28"/>
        <v>0</v>
      </c>
      <c r="AR179" s="18" t="s">
        <v>713</v>
      </c>
      <c r="AT179" s="18" t="s">
        <v>327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713</v>
      </c>
      <c r="BM179" s="18" t="s">
        <v>800</v>
      </c>
    </row>
    <row r="180" spans="2:65" s="1" customFormat="1" ht="16.5" customHeight="1">
      <c r="B180" s="131"/>
      <c r="C180" s="160" t="s">
        <v>396</v>
      </c>
      <c r="D180" s="160" t="s">
        <v>200</v>
      </c>
      <c r="E180" s="161" t="s">
        <v>801</v>
      </c>
      <c r="F180" s="228" t="s">
        <v>802</v>
      </c>
      <c r="G180" s="228"/>
      <c r="H180" s="228"/>
      <c r="I180" s="228"/>
      <c r="J180" s="162" t="s">
        <v>316</v>
      </c>
      <c r="K180" s="163">
        <v>31</v>
      </c>
      <c r="L180" s="230">
        <v>0</v>
      </c>
      <c r="M180" s="230"/>
      <c r="N180" s="220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8" t="s">
        <v>631</v>
      </c>
      <c r="AT180" s="18" t="s">
        <v>200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631</v>
      </c>
      <c r="BM180" s="18" t="s">
        <v>803</v>
      </c>
    </row>
    <row r="181" spans="2:65" s="1" customFormat="1" ht="25.5" customHeight="1">
      <c r="B181" s="131"/>
      <c r="C181" s="169" t="s">
        <v>400</v>
      </c>
      <c r="D181" s="169" t="s">
        <v>327</v>
      </c>
      <c r="E181" s="170" t="s">
        <v>804</v>
      </c>
      <c r="F181" s="229" t="s">
        <v>805</v>
      </c>
      <c r="G181" s="229"/>
      <c r="H181" s="229"/>
      <c r="I181" s="229"/>
      <c r="J181" s="171" t="s">
        <v>316</v>
      </c>
      <c r="K181" s="172">
        <v>31</v>
      </c>
      <c r="L181" s="231">
        <v>0</v>
      </c>
      <c r="M181" s="231"/>
      <c r="N181" s="221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2.1000000000000001E-4</v>
      </c>
      <c r="Y181" s="166">
        <f t="shared" si="27"/>
        <v>6.5100000000000002E-3</v>
      </c>
      <c r="Z181" s="166">
        <v>0</v>
      </c>
      <c r="AA181" s="167">
        <f t="shared" si="28"/>
        <v>0</v>
      </c>
      <c r="AR181" s="18" t="s">
        <v>713</v>
      </c>
      <c r="AT181" s="18" t="s">
        <v>327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713</v>
      </c>
      <c r="BM181" s="18" t="s">
        <v>806</v>
      </c>
    </row>
    <row r="182" spans="2:65" s="1" customFormat="1" ht="16.5" customHeight="1">
      <c r="B182" s="131"/>
      <c r="C182" s="160" t="s">
        <v>404</v>
      </c>
      <c r="D182" s="160" t="s">
        <v>200</v>
      </c>
      <c r="E182" s="161" t="s">
        <v>807</v>
      </c>
      <c r="F182" s="228" t="s">
        <v>808</v>
      </c>
      <c r="G182" s="228"/>
      <c r="H182" s="228"/>
      <c r="I182" s="228"/>
      <c r="J182" s="162" t="s">
        <v>316</v>
      </c>
      <c r="K182" s="163">
        <v>28</v>
      </c>
      <c r="L182" s="230">
        <v>0</v>
      </c>
      <c r="M182" s="230"/>
      <c r="N182" s="220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8" t="s">
        <v>631</v>
      </c>
      <c r="AT182" s="18" t="s">
        <v>200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631</v>
      </c>
      <c r="BM182" s="18" t="s">
        <v>809</v>
      </c>
    </row>
    <row r="183" spans="2:65" s="1" customFormat="1" ht="25.5" customHeight="1">
      <c r="B183" s="131"/>
      <c r="C183" s="169" t="s">
        <v>408</v>
      </c>
      <c r="D183" s="169" t="s">
        <v>327</v>
      </c>
      <c r="E183" s="170" t="s">
        <v>810</v>
      </c>
      <c r="F183" s="229" t="s">
        <v>811</v>
      </c>
      <c r="G183" s="229"/>
      <c r="H183" s="229"/>
      <c r="I183" s="229"/>
      <c r="J183" s="171" t="s">
        <v>316</v>
      </c>
      <c r="K183" s="172">
        <v>28</v>
      </c>
      <c r="L183" s="231">
        <v>0</v>
      </c>
      <c r="M183" s="231"/>
      <c r="N183" s="221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1.4599999999999999E-3</v>
      </c>
      <c r="Y183" s="166">
        <f t="shared" si="27"/>
        <v>4.088E-2</v>
      </c>
      <c r="Z183" s="166">
        <v>0</v>
      </c>
      <c r="AA183" s="167">
        <f t="shared" si="28"/>
        <v>0</v>
      </c>
      <c r="AR183" s="18" t="s">
        <v>713</v>
      </c>
      <c r="AT183" s="18" t="s">
        <v>327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713</v>
      </c>
      <c r="BM183" s="18" t="s">
        <v>812</v>
      </c>
    </row>
    <row r="184" spans="2:65" s="1" customFormat="1" ht="25.5" customHeight="1">
      <c r="B184" s="131"/>
      <c r="C184" s="160" t="s">
        <v>412</v>
      </c>
      <c r="D184" s="160" t="s">
        <v>200</v>
      </c>
      <c r="E184" s="161" t="s">
        <v>813</v>
      </c>
      <c r="F184" s="228" t="s">
        <v>814</v>
      </c>
      <c r="G184" s="228"/>
      <c r="H184" s="228"/>
      <c r="I184" s="228"/>
      <c r="J184" s="162" t="s">
        <v>316</v>
      </c>
      <c r="K184" s="163">
        <v>84</v>
      </c>
      <c r="L184" s="230">
        <v>0</v>
      </c>
      <c r="M184" s="230"/>
      <c r="N184" s="220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0</v>
      </c>
      <c r="Y184" s="166">
        <f t="shared" si="27"/>
        <v>0</v>
      </c>
      <c r="Z184" s="166">
        <v>0</v>
      </c>
      <c r="AA184" s="167">
        <f t="shared" si="28"/>
        <v>0</v>
      </c>
      <c r="AR184" s="18" t="s">
        <v>631</v>
      </c>
      <c r="AT184" s="18" t="s">
        <v>200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631</v>
      </c>
      <c r="BM184" s="18" t="s">
        <v>815</v>
      </c>
    </row>
    <row r="185" spans="2:65" s="1" customFormat="1" ht="25.5" customHeight="1">
      <c r="B185" s="131"/>
      <c r="C185" s="169" t="s">
        <v>416</v>
      </c>
      <c r="D185" s="169" t="s">
        <v>327</v>
      </c>
      <c r="E185" s="170" t="s">
        <v>816</v>
      </c>
      <c r="F185" s="229" t="s">
        <v>817</v>
      </c>
      <c r="G185" s="229"/>
      <c r="H185" s="229"/>
      <c r="I185" s="229"/>
      <c r="J185" s="171" t="s">
        <v>316</v>
      </c>
      <c r="K185" s="172">
        <v>84</v>
      </c>
      <c r="L185" s="231">
        <v>0</v>
      </c>
      <c r="M185" s="231"/>
      <c r="N185" s="221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3.2000000000000003E-4</v>
      </c>
      <c r="Y185" s="166">
        <f t="shared" si="27"/>
        <v>2.6880000000000001E-2</v>
      </c>
      <c r="Z185" s="166">
        <v>0</v>
      </c>
      <c r="AA185" s="167">
        <f t="shared" si="28"/>
        <v>0</v>
      </c>
      <c r="AR185" s="18" t="s">
        <v>713</v>
      </c>
      <c r="AT185" s="18" t="s">
        <v>327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713</v>
      </c>
      <c r="BM185" s="18" t="s">
        <v>818</v>
      </c>
    </row>
    <row r="186" spans="2:65" s="1" customFormat="1" ht="25.5" customHeight="1">
      <c r="B186" s="131"/>
      <c r="C186" s="160" t="s">
        <v>420</v>
      </c>
      <c r="D186" s="160" t="s">
        <v>200</v>
      </c>
      <c r="E186" s="161" t="s">
        <v>819</v>
      </c>
      <c r="F186" s="228" t="s">
        <v>820</v>
      </c>
      <c r="G186" s="228"/>
      <c r="H186" s="228"/>
      <c r="I186" s="228"/>
      <c r="J186" s="162" t="s">
        <v>316</v>
      </c>
      <c r="K186" s="163">
        <v>40</v>
      </c>
      <c r="L186" s="230">
        <v>0</v>
      </c>
      <c r="M186" s="230"/>
      <c r="N186" s="220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0</v>
      </c>
      <c r="Y186" s="166">
        <f t="shared" si="27"/>
        <v>0</v>
      </c>
      <c r="Z186" s="166">
        <v>0</v>
      </c>
      <c r="AA186" s="167">
        <f t="shared" si="28"/>
        <v>0</v>
      </c>
      <c r="AR186" s="18" t="s">
        <v>631</v>
      </c>
      <c r="AT186" s="18" t="s">
        <v>200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631</v>
      </c>
      <c r="BM186" s="18" t="s">
        <v>821</v>
      </c>
    </row>
    <row r="187" spans="2:65" s="1" customFormat="1" ht="38.25" customHeight="1">
      <c r="B187" s="131"/>
      <c r="C187" s="169" t="s">
        <v>424</v>
      </c>
      <c r="D187" s="169" t="s">
        <v>327</v>
      </c>
      <c r="E187" s="170" t="s">
        <v>822</v>
      </c>
      <c r="F187" s="229" t="s">
        <v>823</v>
      </c>
      <c r="G187" s="229"/>
      <c r="H187" s="229"/>
      <c r="I187" s="229"/>
      <c r="J187" s="171" t="s">
        <v>316</v>
      </c>
      <c r="K187" s="172">
        <v>40</v>
      </c>
      <c r="L187" s="231">
        <v>0</v>
      </c>
      <c r="M187" s="231"/>
      <c r="N187" s="221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2.2799999999999999E-3</v>
      </c>
      <c r="Y187" s="166">
        <f t="shared" si="27"/>
        <v>9.1200000000000003E-2</v>
      </c>
      <c r="Z187" s="166">
        <v>0</v>
      </c>
      <c r="AA187" s="167">
        <f t="shared" si="28"/>
        <v>0</v>
      </c>
      <c r="AR187" s="18" t="s">
        <v>713</v>
      </c>
      <c r="AT187" s="18" t="s">
        <v>327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713</v>
      </c>
      <c r="BM187" s="18" t="s">
        <v>824</v>
      </c>
    </row>
    <row r="188" spans="2:65" s="1" customFormat="1" ht="16.5" customHeight="1">
      <c r="B188" s="131"/>
      <c r="C188" s="160" t="s">
        <v>427</v>
      </c>
      <c r="D188" s="160" t="s">
        <v>200</v>
      </c>
      <c r="E188" s="161" t="s">
        <v>825</v>
      </c>
      <c r="F188" s="228" t="s">
        <v>826</v>
      </c>
      <c r="G188" s="228"/>
      <c r="H188" s="228"/>
      <c r="I188" s="228"/>
      <c r="J188" s="162" t="s">
        <v>316</v>
      </c>
      <c r="K188" s="163">
        <v>10</v>
      </c>
      <c r="L188" s="230">
        <v>0</v>
      </c>
      <c r="M188" s="230"/>
      <c r="N188" s="220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8" t="s">
        <v>631</v>
      </c>
      <c r="AT188" s="18" t="s">
        <v>200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631</v>
      </c>
      <c r="BM188" s="18" t="s">
        <v>827</v>
      </c>
    </row>
    <row r="189" spans="2:65" s="1" customFormat="1" ht="16.5" customHeight="1">
      <c r="B189" s="131"/>
      <c r="C189" s="169" t="s">
        <v>430</v>
      </c>
      <c r="D189" s="169" t="s">
        <v>327</v>
      </c>
      <c r="E189" s="170" t="s">
        <v>828</v>
      </c>
      <c r="F189" s="229" t="s">
        <v>829</v>
      </c>
      <c r="G189" s="229"/>
      <c r="H189" s="229"/>
      <c r="I189" s="229"/>
      <c r="J189" s="171" t="s">
        <v>316</v>
      </c>
      <c r="K189" s="172">
        <v>10</v>
      </c>
      <c r="L189" s="231">
        <v>0</v>
      </c>
      <c r="M189" s="231"/>
      <c r="N189" s="221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1.8000000000000001E-4</v>
      </c>
      <c r="Y189" s="166">
        <f t="shared" si="27"/>
        <v>1.8000000000000002E-3</v>
      </c>
      <c r="Z189" s="166">
        <v>0</v>
      </c>
      <c r="AA189" s="167">
        <f t="shared" si="28"/>
        <v>0</v>
      </c>
      <c r="AR189" s="18" t="s">
        <v>713</v>
      </c>
      <c r="AT189" s="18" t="s">
        <v>327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713</v>
      </c>
      <c r="BM189" s="18" t="s">
        <v>830</v>
      </c>
    </row>
    <row r="190" spans="2:65" s="1" customFormat="1" ht="25.5" customHeight="1">
      <c r="B190" s="131"/>
      <c r="C190" s="160" t="s">
        <v>433</v>
      </c>
      <c r="D190" s="160" t="s">
        <v>200</v>
      </c>
      <c r="E190" s="161" t="s">
        <v>831</v>
      </c>
      <c r="F190" s="228" t="s">
        <v>832</v>
      </c>
      <c r="G190" s="228"/>
      <c r="H190" s="228"/>
      <c r="I190" s="228"/>
      <c r="J190" s="162" t="s">
        <v>251</v>
      </c>
      <c r="K190" s="163">
        <v>1152</v>
      </c>
      <c r="L190" s="230">
        <v>0</v>
      </c>
      <c r="M190" s="230"/>
      <c r="N190" s="220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0</v>
      </c>
      <c r="Y190" s="166">
        <f t="shared" si="27"/>
        <v>0</v>
      </c>
      <c r="Z190" s="166">
        <v>0</v>
      </c>
      <c r="AA190" s="167">
        <f t="shared" si="28"/>
        <v>0</v>
      </c>
      <c r="AR190" s="18" t="s">
        <v>631</v>
      </c>
      <c r="AT190" s="18" t="s">
        <v>200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631</v>
      </c>
      <c r="BM190" s="18" t="s">
        <v>833</v>
      </c>
    </row>
    <row r="191" spans="2:65" s="1" customFormat="1" ht="25.5" customHeight="1">
      <c r="B191" s="131"/>
      <c r="C191" s="169" t="s">
        <v>436</v>
      </c>
      <c r="D191" s="169" t="s">
        <v>327</v>
      </c>
      <c r="E191" s="170" t="s">
        <v>834</v>
      </c>
      <c r="F191" s="229" t="s">
        <v>835</v>
      </c>
      <c r="G191" s="229"/>
      <c r="H191" s="229"/>
      <c r="I191" s="229"/>
      <c r="J191" s="171" t="s">
        <v>720</v>
      </c>
      <c r="K191" s="172">
        <v>125.55</v>
      </c>
      <c r="L191" s="231">
        <v>0</v>
      </c>
      <c r="M191" s="231"/>
      <c r="N191" s="221">
        <f t="shared" si="2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26"/>
        <v>0</v>
      </c>
      <c r="X191" s="166">
        <v>1E-3</v>
      </c>
      <c r="Y191" s="166">
        <f t="shared" si="27"/>
        <v>0.12554999999999999</v>
      </c>
      <c r="Z191" s="166">
        <v>0</v>
      </c>
      <c r="AA191" s="167">
        <f t="shared" si="28"/>
        <v>0</v>
      </c>
      <c r="AR191" s="18" t="s">
        <v>713</v>
      </c>
      <c r="AT191" s="18" t="s">
        <v>327</v>
      </c>
      <c r="AU191" s="18" t="s">
        <v>178</v>
      </c>
      <c r="AY191" s="18" t="s">
        <v>199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178</v>
      </c>
      <c r="BK191" s="168">
        <f t="shared" si="34"/>
        <v>0</v>
      </c>
      <c r="BL191" s="18" t="s">
        <v>713</v>
      </c>
      <c r="BM191" s="18" t="s">
        <v>836</v>
      </c>
    </row>
    <row r="192" spans="2:65" s="1" customFormat="1" ht="25.5" customHeight="1">
      <c r="B192" s="131"/>
      <c r="C192" s="169" t="s">
        <v>619</v>
      </c>
      <c r="D192" s="169" t="s">
        <v>327</v>
      </c>
      <c r="E192" s="170" t="s">
        <v>837</v>
      </c>
      <c r="F192" s="229" t="s">
        <v>838</v>
      </c>
      <c r="G192" s="229"/>
      <c r="H192" s="229"/>
      <c r="I192" s="229"/>
      <c r="J192" s="171" t="s">
        <v>720</v>
      </c>
      <c r="K192" s="172">
        <v>29.97</v>
      </c>
      <c r="L192" s="231">
        <v>0</v>
      </c>
      <c r="M192" s="231"/>
      <c r="N192" s="221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1E-3</v>
      </c>
      <c r="Y192" s="166">
        <f t="shared" si="27"/>
        <v>2.997E-2</v>
      </c>
      <c r="Z192" s="166">
        <v>0</v>
      </c>
      <c r="AA192" s="167">
        <f t="shared" si="28"/>
        <v>0</v>
      </c>
      <c r="AR192" s="18" t="s">
        <v>713</v>
      </c>
      <c r="AT192" s="18" t="s">
        <v>327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713</v>
      </c>
      <c r="BM192" s="18" t="s">
        <v>839</v>
      </c>
    </row>
    <row r="193" spans="2:65" s="1" customFormat="1" ht="38.25" customHeight="1">
      <c r="B193" s="131"/>
      <c r="C193" s="160" t="s">
        <v>627</v>
      </c>
      <c r="D193" s="160" t="s">
        <v>200</v>
      </c>
      <c r="E193" s="161" t="s">
        <v>840</v>
      </c>
      <c r="F193" s="228" t="s">
        <v>841</v>
      </c>
      <c r="G193" s="228"/>
      <c r="H193" s="228"/>
      <c r="I193" s="228"/>
      <c r="J193" s="162" t="s">
        <v>334</v>
      </c>
      <c r="K193" s="164">
        <v>0</v>
      </c>
      <c r="L193" s="230">
        <v>0</v>
      </c>
      <c r="M193" s="230"/>
      <c r="N193" s="220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8" t="s">
        <v>631</v>
      </c>
      <c r="AT193" s="18" t="s">
        <v>200</v>
      </c>
      <c r="AU193" s="18" t="s">
        <v>178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631</v>
      </c>
      <c r="BM193" s="18" t="s">
        <v>842</v>
      </c>
    </row>
    <row r="194" spans="2:65" s="9" customFormat="1" ht="37.35" customHeight="1">
      <c r="B194" s="149"/>
      <c r="C194" s="150"/>
      <c r="D194" s="151" t="s">
        <v>653</v>
      </c>
      <c r="E194" s="151"/>
      <c r="F194" s="151"/>
      <c r="G194" s="151"/>
      <c r="H194" s="151"/>
      <c r="I194" s="151"/>
      <c r="J194" s="151"/>
      <c r="K194" s="151"/>
      <c r="L194" s="151"/>
      <c r="M194" s="151"/>
      <c r="N194" s="259">
        <f>BK194</f>
        <v>0</v>
      </c>
      <c r="O194" s="260"/>
      <c r="P194" s="260"/>
      <c r="Q194" s="260"/>
      <c r="R194" s="152"/>
      <c r="T194" s="153"/>
      <c r="U194" s="150"/>
      <c r="V194" s="150"/>
      <c r="W194" s="154">
        <f>SUM(W195:W201)</f>
        <v>0</v>
      </c>
      <c r="X194" s="150"/>
      <c r="Y194" s="154">
        <f>SUM(Y195:Y201)</f>
        <v>0</v>
      </c>
      <c r="Z194" s="150"/>
      <c r="AA194" s="155">
        <f>SUM(AA195:AA201)</f>
        <v>0</v>
      </c>
      <c r="AR194" s="156" t="s">
        <v>216</v>
      </c>
      <c r="AT194" s="157" t="s">
        <v>76</v>
      </c>
      <c r="AU194" s="157" t="s">
        <v>77</v>
      </c>
      <c r="AY194" s="156" t="s">
        <v>199</v>
      </c>
      <c r="BK194" s="158">
        <f>SUM(BK195:BK201)</f>
        <v>0</v>
      </c>
    </row>
    <row r="195" spans="2:65" s="1" customFormat="1" ht="51" customHeight="1">
      <c r="B195" s="131"/>
      <c r="C195" s="160" t="s">
        <v>631</v>
      </c>
      <c r="D195" s="160" t="s">
        <v>200</v>
      </c>
      <c r="E195" s="161" t="s">
        <v>843</v>
      </c>
      <c r="F195" s="228" t="s">
        <v>844</v>
      </c>
      <c r="G195" s="228"/>
      <c r="H195" s="228"/>
      <c r="I195" s="228"/>
      <c r="J195" s="162" t="s">
        <v>439</v>
      </c>
      <c r="K195" s="163">
        <v>1</v>
      </c>
      <c r="L195" s="230">
        <v>0</v>
      </c>
      <c r="M195" s="230"/>
      <c r="N195" s="220">
        <f t="shared" ref="N195:N201" si="35">ROUND(L195*K195,3)</f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ref="W195:W201" si="36">V195*K195</f>
        <v>0</v>
      </c>
      <c r="X195" s="166">
        <v>0</v>
      </c>
      <c r="Y195" s="166">
        <f t="shared" ref="Y195:Y201" si="37">X195*K195</f>
        <v>0</v>
      </c>
      <c r="Z195" s="166">
        <v>0</v>
      </c>
      <c r="AA195" s="167">
        <f t="shared" ref="AA195:AA201" si="38">Z195*K195</f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ref="BE195:BE201" si="39">IF(U195="základná",N195,0)</f>
        <v>0</v>
      </c>
      <c r="BF195" s="105">
        <f t="shared" ref="BF195:BF201" si="40">IF(U195="znížená",N195,0)</f>
        <v>0</v>
      </c>
      <c r="BG195" s="105">
        <f t="shared" ref="BG195:BG201" si="41">IF(U195="zákl. prenesená",N195,0)</f>
        <v>0</v>
      </c>
      <c r="BH195" s="105">
        <f t="shared" ref="BH195:BH201" si="42">IF(U195="zníž. prenesená",N195,0)</f>
        <v>0</v>
      </c>
      <c r="BI195" s="105">
        <f t="shared" ref="BI195:BI201" si="43">IF(U195="nulová",N195,0)</f>
        <v>0</v>
      </c>
      <c r="BJ195" s="18" t="s">
        <v>178</v>
      </c>
      <c r="BK195" s="168">
        <f t="shared" ref="BK195:BK201" si="44">ROUND(L195*K195,3)</f>
        <v>0</v>
      </c>
      <c r="BL195" s="18" t="s">
        <v>440</v>
      </c>
      <c r="BM195" s="18" t="s">
        <v>845</v>
      </c>
    </row>
    <row r="196" spans="2:65" s="1" customFormat="1" ht="16.5" customHeight="1">
      <c r="B196" s="131"/>
      <c r="C196" s="160" t="s">
        <v>633</v>
      </c>
      <c r="D196" s="160" t="s">
        <v>200</v>
      </c>
      <c r="E196" s="161" t="s">
        <v>846</v>
      </c>
      <c r="F196" s="228" t="s">
        <v>847</v>
      </c>
      <c r="G196" s="228"/>
      <c r="H196" s="228"/>
      <c r="I196" s="228"/>
      <c r="J196" s="162" t="s">
        <v>316</v>
      </c>
      <c r="K196" s="163">
        <v>1</v>
      </c>
      <c r="L196" s="230">
        <v>0</v>
      </c>
      <c r="M196" s="230"/>
      <c r="N196" s="220">
        <f t="shared" si="3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36"/>
        <v>0</v>
      </c>
      <c r="X196" s="166">
        <v>0</v>
      </c>
      <c r="Y196" s="166">
        <f t="shared" si="37"/>
        <v>0</v>
      </c>
      <c r="Z196" s="166">
        <v>0</v>
      </c>
      <c r="AA196" s="167">
        <f t="shared" si="3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178</v>
      </c>
      <c r="BK196" s="168">
        <f t="shared" si="44"/>
        <v>0</v>
      </c>
      <c r="BL196" s="18" t="s">
        <v>440</v>
      </c>
      <c r="BM196" s="18" t="s">
        <v>848</v>
      </c>
    </row>
    <row r="197" spans="2:65" s="1" customFormat="1" ht="38.25" customHeight="1">
      <c r="B197" s="131"/>
      <c r="C197" s="160" t="s">
        <v>635</v>
      </c>
      <c r="D197" s="160" t="s">
        <v>200</v>
      </c>
      <c r="E197" s="161" t="s">
        <v>849</v>
      </c>
      <c r="F197" s="228" t="s">
        <v>850</v>
      </c>
      <c r="G197" s="228"/>
      <c r="H197" s="228"/>
      <c r="I197" s="228"/>
      <c r="J197" s="162" t="s">
        <v>697</v>
      </c>
      <c r="K197" s="163">
        <v>1</v>
      </c>
      <c r="L197" s="230">
        <v>0</v>
      </c>
      <c r="M197" s="230"/>
      <c r="N197" s="220">
        <f t="shared" si="3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36"/>
        <v>0</v>
      </c>
      <c r="X197" s="166">
        <v>0</v>
      </c>
      <c r="Y197" s="166">
        <f t="shared" si="37"/>
        <v>0</v>
      </c>
      <c r="Z197" s="166">
        <v>0</v>
      </c>
      <c r="AA197" s="167">
        <f t="shared" si="3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178</v>
      </c>
      <c r="BK197" s="168">
        <f t="shared" si="44"/>
        <v>0</v>
      </c>
      <c r="BL197" s="18" t="s">
        <v>440</v>
      </c>
      <c r="BM197" s="18" t="s">
        <v>851</v>
      </c>
    </row>
    <row r="198" spans="2:65" s="1" customFormat="1" ht="38.25" customHeight="1">
      <c r="B198" s="131"/>
      <c r="C198" s="160" t="s">
        <v>637</v>
      </c>
      <c r="D198" s="160" t="s">
        <v>200</v>
      </c>
      <c r="E198" s="161" t="s">
        <v>852</v>
      </c>
      <c r="F198" s="228" t="s">
        <v>853</v>
      </c>
      <c r="G198" s="228"/>
      <c r="H198" s="228"/>
      <c r="I198" s="228"/>
      <c r="J198" s="162" t="s">
        <v>316</v>
      </c>
      <c r="K198" s="163">
        <v>6</v>
      </c>
      <c r="L198" s="230">
        <v>0</v>
      </c>
      <c r="M198" s="230"/>
      <c r="N198" s="220">
        <f t="shared" si="3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36"/>
        <v>0</v>
      </c>
      <c r="X198" s="166">
        <v>0</v>
      </c>
      <c r="Y198" s="166">
        <f t="shared" si="37"/>
        <v>0</v>
      </c>
      <c r="Z198" s="166">
        <v>0</v>
      </c>
      <c r="AA198" s="167">
        <f t="shared" si="3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178</v>
      </c>
      <c r="BK198" s="168">
        <f t="shared" si="44"/>
        <v>0</v>
      </c>
      <c r="BL198" s="18" t="s">
        <v>440</v>
      </c>
      <c r="BM198" s="18" t="s">
        <v>854</v>
      </c>
    </row>
    <row r="199" spans="2:65" s="1" customFormat="1" ht="38.25" customHeight="1">
      <c r="B199" s="131"/>
      <c r="C199" s="160" t="s">
        <v>639</v>
      </c>
      <c r="D199" s="160" t="s">
        <v>200</v>
      </c>
      <c r="E199" s="161" t="s">
        <v>855</v>
      </c>
      <c r="F199" s="228" t="s">
        <v>856</v>
      </c>
      <c r="G199" s="228"/>
      <c r="H199" s="228"/>
      <c r="I199" s="228"/>
      <c r="J199" s="162" t="s">
        <v>439</v>
      </c>
      <c r="K199" s="163">
        <v>1</v>
      </c>
      <c r="L199" s="230">
        <v>0</v>
      </c>
      <c r="M199" s="230"/>
      <c r="N199" s="220">
        <f t="shared" si="3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36"/>
        <v>0</v>
      </c>
      <c r="X199" s="166">
        <v>0</v>
      </c>
      <c r="Y199" s="166">
        <f t="shared" si="37"/>
        <v>0</v>
      </c>
      <c r="Z199" s="166">
        <v>0</v>
      </c>
      <c r="AA199" s="167">
        <f t="shared" si="38"/>
        <v>0</v>
      </c>
      <c r="AR199" s="18" t="s">
        <v>440</v>
      </c>
      <c r="AT199" s="18" t="s">
        <v>200</v>
      </c>
      <c r="AU199" s="18" t="s">
        <v>85</v>
      </c>
      <c r="AY199" s="18" t="s">
        <v>199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178</v>
      </c>
      <c r="BK199" s="168">
        <f t="shared" si="44"/>
        <v>0</v>
      </c>
      <c r="BL199" s="18" t="s">
        <v>440</v>
      </c>
      <c r="BM199" s="18" t="s">
        <v>857</v>
      </c>
    </row>
    <row r="200" spans="2:65" s="1" customFormat="1" ht="25.5" customHeight="1">
      <c r="B200" s="131"/>
      <c r="C200" s="160" t="s">
        <v>641</v>
      </c>
      <c r="D200" s="160" t="s">
        <v>200</v>
      </c>
      <c r="E200" s="161" t="s">
        <v>858</v>
      </c>
      <c r="F200" s="228" t="s">
        <v>859</v>
      </c>
      <c r="G200" s="228"/>
      <c r="H200" s="228"/>
      <c r="I200" s="228"/>
      <c r="J200" s="162" t="s">
        <v>439</v>
      </c>
      <c r="K200" s="163">
        <v>1</v>
      </c>
      <c r="L200" s="230">
        <v>0</v>
      </c>
      <c r="M200" s="230"/>
      <c r="N200" s="220">
        <f t="shared" si="3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36"/>
        <v>0</v>
      </c>
      <c r="X200" s="166">
        <v>0</v>
      </c>
      <c r="Y200" s="166">
        <f t="shared" si="37"/>
        <v>0</v>
      </c>
      <c r="Z200" s="166">
        <v>0</v>
      </c>
      <c r="AA200" s="167">
        <f t="shared" si="38"/>
        <v>0</v>
      </c>
      <c r="AR200" s="18" t="s">
        <v>440</v>
      </c>
      <c r="AT200" s="18" t="s">
        <v>200</v>
      </c>
      <c r="AU200" s="18" t="s">
        <v>85</v>
      </c>
      <c r="AY200" s="18" t="s">
        <v>199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178</v>
      </c>
      <c r="BK200" s="168">
        <f t="shared" si="44"/>
        <v>0</v>
      </c>
      <c r="BL200" s="18" t="s">
        <v>440</v>
      </c>
      <c r="BM200" s="18" t="s">
        <v>860</v>
      </c>
    </row>
    <row r="201" spans="2:65" s="1" customFormat="1" ht="25.5" customHeight="1">
      <c r="B201" s="131"/>
      <c r="C201" s="160" t="s">
        <v>861</v>
      </c>
      <c r="D201" s="160" t="s">
        <v>200</v>
      </c>
      <c r="E201" s="161" t="s">
        <v>862</v>
      </c>
      <c r="F201" s="228" t="s">
        <v>863</v>
      </c>
      <c r="G201" s="228"/>
      <c r="H201" s="228"/>
      <c r="I201" s="228"/>
      <c r="J201" s="162" t="s">
        <v>439</v>
      </c>
      <c r="K201" s="163">
        <v>1</v>
      </c>
      <c r="L201" s="230">
        <v>0</v>
      </c>
      <c r="M201" s="230"/>
      <c r="N201" s="220">
        <f t="shared" si="35"/>
        <v>0</v>
      </c>
      <c r="O201" s="220"/>
      <c r="P201" s="220"/>
      <c r="Q201" s="220"/>
      <c r="R201" s="134"/>
      <c r="T201" s="165" t="s">
        <v>5</v>
      </c>
      <c r="U201" s="43" t="s">
        <v>44</v>
      </c>
      <c r="V201" s="35"/>
      <c r="W201" s="166">
        <f t="shared" si="36"/>
        <v>0</v>
      </c>
      <c r="X201" s="166">
        <v>0</v>
      </c>
      <c r="Y201" s="166">
        <f t="shared" si="37"/>
        <v>0</v>
      </c>
      <c r="Z201" s="166">
        <v>0</v>
      </c>
      <c r="AA201" s="167">
        <f t="shared" si="38"/>
        <v>0</v>
      </c>
      <c r="AR201" s="18" t="s">
        <v>440</v>
      </c>
      <c r="AT201" s="18" t="s">
        <v>200</v>
      </c>
      <c r="AU201" s="18" t="s">
        <v>85</v>
      </c>
      <c r="AY201" s="18" t="s">
        <v>199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178</v>
      </c>
      <c r="BK201" s="168">
        <f t="shared" si="44"/>
        <v>0</v>
      </c>
      <c r="BL201" s="18" t="s">
        <v>440</v>
      </c>
      <c r="BM201" s="18" t="s">
        <v>864</v>
      </c>
    </row>
    <row r="202" spans="2:65" s="1" customFormat="1" ht="49.95" customHeight="1">
      <c r="B202" s="34"/>
      <c r="C202" s="35"/>
      <c r="D202" s="151"/>
      <c r="E202" s="35"/>
      <c r="F202" s="35"/>
      <c r="G202" s="35"/>
      <c r="H202" s="35"/>
      <c r="I202" s="35"/>
      <c r="J202" s="35"/>
      <c r="K202" s="35"/>
      <c r="L202" s="35"/>
      <c r="M202" s="35"/>
      <c r="N202" s="224"/>
      <c r="O202" s="225"/>
      <c r="P202" s="225"/>
      <c r="Q202" s="225"/>
      <c r="R202" s="36"/>
      <c r="T202" s="173"/>
      <c r="U202" s="55"/>
      <c r="V202" s="55"/>
      <c r="W202" s="55"/>
      <c r="X202" s="55"/>
      <c r="Y202" s="55"/>
      <c r="Z202" s="55"/>
      <c r="AA202" s="57"/>
      <c r="AT202" s="18"/>
      <c r="AU202" s="18"/>
      <c r="AY202" s="18"/>
      <c r="BK202" s="168"/>
    </row>
    <row r="203" spans="2:65" s="1" customFormat="1" ht="6.9" customHeight="1">
      <c r="B203" s="58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60"/>
    </row>
  </sheetData>
  <mergeCells count="290">
    <mergeCell ref="F193:I193"/>
    <mergeCell ref="F192:I192"/>
    <mergeCell ref="F195:I195"/>
    <mergeCell ref="F196:I196"/>
    <mergeCell ref="F197:I197"/>
    <mergeCell ref="F198:I198"/>
    <mergeCell ref="F199:I199"/>
    <mergeCell ref="F200:I200"/>
    <mergeCell ref="F201:I201"/>
    <mergeCell ref="L193:M193"/>
    <mergeCell ref="L192:M192"/>
    <mergeCell ref="L195:M195"/>
    <mergeCell ref="L196:M196"/>
    <mergeCell ref="L197:M197"/>
    <mergeCell ref="L198:M198"/>
    <mergeCell ref="L199:M199"/>
    <mergeCell ref="L200:M200"/>
    <mergeCell ref="L201:M201"/>
    <mergeCell ref="N200:Q200"/>
    <mergeCell ref="N199:Q199"/>
    <mergeCell ref="N201:Q201"/>
    <mergeCell ref="N202:Q202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F177:I177"/>
    <mergeCell ref="F178:I178"/>
    <mergeCell ref="F179:I179"/>
    <mergeCell ref="F180:I180"/>
    <mergeCell ref="F181:I181"/>
    <mergeCell ref="F182:I182"/>
    <mergeCell ref="L177:M177"/>
    <mergeCell ref="L178:M178"/>
    <mergeCell ref="L179:M179"/>
    <mergeCell ref="L180:M180"/>
    <mergeCell ref="L181:M181"/>
    <mergeCell ref="L182:M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3:Q193"/>
    <mergeCell ref="N195:Q195"/>
    <mergeCell ref="N196:Q196"/>
    <mergeCell ref="N197:Q197"/>
    <mergeCell ref="N198:Q198"/>
    <mergeCell ref="N194:Q19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N128:Q128"/>
    <mergeCell ref="N129:Q129"/>
    <mergeCell ref="N130:Q130"/>
    <mergeCell ref="N131:Q131"/>
    <mergeCell ref="N132:Q132"/>
    <mergeCell ref="F128:I128"/>
    <mergeCell ref="F131:I131"/>
    <mergeCell ref="F130:I130"/>
    <mergeCell ref="F129:I129"/>
    <mergeCell ref="F132:I132"/>
    <mergeCell ref="L128:M128"/>
    <mergeCell ref="F134:I134"/>
    <mergeCell ref="F136:I136"/>
    <mergeCell ref="F137:I137"/>
    <mergeCell ref="F138:I138"/>
    <mergeCell ref="F139:I139"/>
    <mergeCell ref="F140:I140"/>
    <mergeCell ref="F141:I141"/>
    <mergeCell ref="F143:I143"/>
    <mergeCell ref="F144:I144"/>
    <mergeCell ref="L134:M134"/>
    <mergeCell ref="L129:M129"/>
    <mergeCell ref="L130:M130"/>
    <mergeCell ref="L131:M131"/>
    <mergeCell ref="L132:M132"/>
    <mergeCell ref="L136:M136"/>
    <mergeCell ref="L137:M137"/>
    <mergeCell ref="L138:M138"/>
    <mergeCell ref="L139:M139"/>
    <mergeCell ref="L140:M140"/>
    <mergeCell ref="L141:M141"/>
    <mergeCell ref="L143:M143"/>
    <mergeCell ref="L144:M144"/>
    <mergeCell ref="N152:Q152"/>
    <mergeCell ref="N151:Q151"/>
    <mergeCell ref="F147:I147"/>
    <mergeCell ref="F149:I149"/>
    <mergeCell ref="F148:I148"/>
    <mergeCell ref="F150:I150"/>
    <mergeCell ref="F151:I151"/>
    <mergeCell ref="F152:I152"/>
    <mergeCell ref="L147:M147"/>
    <mergeCell ref="L149:M149"/>
    <mergeCell ref="L148:M148"/>
    <mergeCell ref="L150:M150"/>
    <mergeCell ref="L151:M151"/>
    <mergeCell ref="L152:M152"/>
    <mergeCell ref="N146:Q146"/>
    <mergeCell ref="N144:Q144"/>
    <mergeCell ref="N145:Q145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62:Q162"/>
    <mergeCell ref="N163:Q163"/>
    <mergeCell ref="N164:Q164"/>
    <mergeCell ref="N165:Q165"/>
    <mergeCell ref="N166:Q166"/>
    <mergeCell ref="N167:Q167"/>
    <mergeCell ref="N150:Q150"/>
    <mergeCell ref="N147:Q147"/>
    <mergeCell ref="N148:Q148"/>
    <mergeCell ref="N149:Q149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33:Q133"/>
    <mergeCell ref="N134:Q134"/>
    <mergeCell ref="N140:Q140"/>
    <mergeCell ref="N136:Q136"/>
    <mergeCell ref="N137:Q137"/>
    <mergeCell ref="N138:Q138"/>
    <mergeCell ref="N139:Q139"/>
    <mergeCell ref="N141:Q141"/>
    <mergeCell ref="N143:Q143"/>
    <mergeCell ref="N135:Q135"/>
    <mergeCell ref="N142:Q142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2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13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95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865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N105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(SUM(BE105:BE112)+SUM(BE130:BE211))</f>
        <v>0</v>
      </c>
      <c r="I32" s="249"/>
      <c r="J32" s="249"/>
      <c r="K32" s="35"/>
      <c r="L32" s="35"/>
      <c r="M32" s="255">
        <f>ROUND((SUM(BE105:BE112)+SUM(BE130:BE211)),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(SUM(BF105:BF112)+SUM(BF130:BF211))</f>
        <v>0</v>
      </c>
      <c r="I33" s="249"/>
      <c r="J33" s="249"/>
      <c r="K33" s="35"/>
      <c r="L33" s="35"/>
      <c r="M33" s="255">
        <f>ROUND((SUM(BF105:BF112)+SUM(BF130:BF211)),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(SUM(BG105:BG112)+SUM(BG130:BG211))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(SUM(BH105:BH112)+SUM(BH130:BH211))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(SUM(BI105:BI112)+SUM(BI130:BI211))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E2 - E2.1 23-11 Budova ZHÚ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N130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N131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N132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N146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N169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N171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N172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866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N176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170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N184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171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N192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867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N197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868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N200</f>
        <v>0</v>
      </c>
      <c r="O99" s="242"/>
      <c r="P99" s="242"/>
      <c r="Q99" s="242"/>
      <c r="R99" s="125"/>
    </row>
    <row r="100" spans="2:65" s="7" customFormat="1" ht="19.95" customHeight="1">
      <c r="B100" s="126"/>
      <c r="C100" s="127"/>
      <c r="D100" s="101" t="s">
        <v>869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N201</f>
        <v>0</v>
      </c>
      <c r="O100" s="243"/>
      <c r="P100" s="243"/>
      <c r="Q100" s="243"/>
      <c r="R100" s="128"/>
    </row>
    <row r="101" spans="2:65" s="6" customFormat="1" ht="24.9" customHeight="1">
      <c r="B101" s="122"/>
      <c r="C101" s="123"/>
      <c r="D101" s="124" t="s">
        <v>172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41">
        <f>N203</f>
        <v>0</v>
      </c>
      <c r="O101" s="242"/>
      <c r="P101" s="242"/>
      <c r="Q101" s="242"/>
      <c r="R101" s="125"/>
    </row>
    <row r="102" spans="2:65" s="6" customFormat="1" ht="24.9" customHeight="1">
      <c r="B102" s="122"/>
      <c r="C102" s="123"/>
      <c r="D102" s="124" t="s">
        <v>173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241">
        <f>N209</f>
        <v>0</v>
      </c>
      <c r="O102" s="242"/>
      <c r="P102" s="242"/>
      <c r="Q102" s="242"/>
      <c r="R102" s="125"/>
    </row>
    <row r="103" spans="2:65" s="7" customFormat="1" ht="19.95" customHeight="1">
      <c r="B103" s="126"/>
      <c r="C103" s="127"/>
      <c r="D103" s="101" t="s">
        <v>174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82">
        <f>N210</f>
        <v>0</v>
      </c>
      <c r="O103" s="243"/>
      <c r="P103" s="243"/>
      <c r="Q103" s="243"/>
      <c r="R103" s="128"/>
    </row>
    <row r="104" spans="2:65" s="1" customFormat="1" ht="21.7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5" s="1" customFormat="1" ht="29.25" customHeight="1">
      <c r="B105" s="34"/>
      <c r="C105" s="121" t="s">
        <v>175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240">
        <f>ROUND(N106+N107+N108+N109+N110+N111,2)</f>
        <v>0</v>
      </c>
      <c r="O105" s="245"/>
      <c r="P105" s="245"/>
      <c r="Q105" s="245"/>
      <c r="R105" s="36"/>
      <c r="T105" s="129"/>
      <c r="U105" s="130" t="s">
        <v>41</v>
      </c>
    </row>
    <row r="106" spans="2:65" s="1" customFormat="1" ht="18" customHeight="1">
      <c r="B106" s="131"/>
      <c r="C106" s="132"/>
      <c r="D106" s="179" t="s">
        <v>176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ref="BE106:BE111" si="0">IF(U106="základná",N106,0)</f>
        <v>0</v>
      </c>
      <c r="BF106" s="139">
        <f t="shared" ref="BF106:BF111" si="1">IF(U106="znížená",N106,0)</f>
        <v>0</v>
      </c>
      <c r="BG106" s="139">
        <f t="shared" ref="BG106:BG111" si="2">IF(U106="zákl. prenesená",N106,0)</f>
        <v>0</v>
      </c>
      <c r="BH106" s="139">
        <f t="shared" ref="BH106:BH111" si="3">IF(U106="zníž. prenesená",N106,0)</f>
        <v>0</v>
      </c>
      <c r="BI106" s="139">
        <f t="shared" ref="BI106:BI111" si="4">IF(U106="nulová",N106,0)</f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179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180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79" t="s">
        <v>181</v>
      </c>
      <c r="E109" s="244"/>
      <c r="F109" s="244"/>
      <c r="G109" s="244"/>
      <c r="H109" s="244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36"/>
      <c r="U109" s="137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177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 ht="18" customHeight="1">
      <c r="B110" s="131"/>
      <c r="C110" s="132"/>
      <c r="D110" s="179" t="s">
        <v>182</v>
      </c>
      <c r="E110" s="244"/>
      <c r="F110" s="244"/>
      <c r="G110" s="244"/>
      <c r="H110" s="244"/>
      <c r="I110" s="132"/>
      <c r="J110" s="132"/>
      <c r="K110" s="132"/>
      <c r="L110" s="132"/>
      <c r="M110" s="132"/>
      <c r="N110" s="181">
        <f>ROUND(N88*T110,2)</f>
        <v>0</v>
      </c>
      <c r="O110" s="246"/>
      <c r="P110" s="246"/>
      <c r="Q110" s="246"/>
      <c r="R110" s="134"/>
      <c r="S110" s="135"/>
      <c r="T110" s="136"/>
      <c r="U110" s="137" t="s">
        <v>44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177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178</v>
      </c>
      <c r="BK110" s="135"/>
      <c r="BL110" s="135"/>
      <c r="BM110" s="135"/>
    </row>
    <row r="111" spans="2:65" s="1" customFormat="1" ht="18" customHeight="1">
      <c r="B111" s="131"/>
      <c r="C111" s="132"/>
      <c r="D111" s="133" t="s">
        <v>183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81">
        <f>ROUND(N88*T111,2)</f>
        <v>0</v>
      </c>
      <c r="O111" s="246"/>
      <c r="P111" s="246"/>
      <c r="Q111" s="246"/>
      <c r="R111" s="134"/>
      <c r="S111" s="135"/>
      <c r="T111" s="140"/>
      <c r="U111" s="141" t="s">
        <v>44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8" t="s">
        <v>184</v>
      </c>
      <c r="AZ111" s="135"/>
      <c r="BA111" s="135"/>
      <c r="BB111" s="135"/>
      <c r="BC111" s="135"/>
      <c r="BD111" s="135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178</v>
      </c>
      <c r="BK111" s="135"/>
      <c r="BL111" s="135"/>
      <c r="BM111" s="135"/>
    </row>
    <row r="112" spans="2:65" s="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18" s="1" customFormat="1" ht="29.25" customHeight="1">
      <c r="B113" s="34"/>
      <c r="C113" s="112" t="s">
        <v>146</v>
      </c>
      <c r="D113" s="113"/>
      <c r="E113" s="113"/>
      <c r="F113" s="113"/>
      <c r="G113" s="113"/>
      <c r="H113" s="113"/>
      <c r="I113" s="113"/>
      <c r="J113" s="113"/>
      <c r="K113" s="113"/>
      <c r="L113" s="178">
        <f>ROUND(SUM(N88+N105),2)</f>
        <v>0</v>
      </c>
      <c r="M113" s="178"/>
      <c r="N113" s="178"/>
      <c r="O113" s="178"/>
      <c r="P113" s="178"/>
      <c r="Q113" s="178"/>
      <c r="R113" s="36"/>
    </row>
    <row r="114" spans="2:18" s="1" customFormat="1" ht="6.9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8" spans="2:18" s="1" customFormat="1" ht="6.9" customHeight="1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</row>
    <row r="119" spans="2:18" s="1" customFormat="1" ht="36.9" customHeight="1">
      <c r="B119" s="34"/>
      <c r="C119" s="193" t="s">
        <v>185</v>
      </c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36"/>
    </row>
    <row r="120" spans="2:18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18" s="1" customFormat="1" ht="30" customHeight="1">
      <c r="B121" s="34"/>
      <c r="C121" s="29" t="s">
        <v>17</v>
      </c>
      <c r="D121" s="35"/>
      <c r="E121" s="35"/>
      <c r="F121" s="250" t="str">
        <f>F6</f>
        <v>IA 0138/0 ENERGETICKÉ ÚSPORY BUDOV</v>
      </c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35"/>
      <c r="R121" s="36"/>
    </row>
    <row r="122" spans="2:18" s="1" customFormat="1" ht="36.9" customHeight="1">
      <c r="B122" s="34"/>
      <c r="C122" s="68" t="s">
        <v>153</v>
      </c>
      <c r="D122" s="35"/>
      <c r="E122" s="35"/>
      <c r="F122" s="195" t="str">
        <f>F7</f>
        <v>E2 - E2.1 23-11 Budova ZHÚ</v>
      </c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35"/>
      <c r="R122" s="36"/>
    </row>
    <row r="123" spans="2:18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18" s="1" customFormat="1" ht="18" customHeight="1">
      <c r="B124" s="34"/>
      <c r="C124" s="29" t="s">
        <v>21</v>
      </c>
      <c r="D124" s="35"/>
      <c r="E124" s="35"/>
      <c r="F124" s="27" t="str">
        <f>F9</f>
        <v>DUSLO a.s. ŠAĽA</v>
      </c>
      <c r="G124" s="35"/>
      <c r="H124" s="35"/>
      <c r="I124" s="35"/>
      <c r="J124" s="35"/>
      <c r="K124" s="29" t="s">
        <v>23</v>
      </c>
      <c r="L124" s="35"/>
      <c r="M124" s="254" t="str">
        <f>IF(O9="","",O9)</f>
        <v>20. 12. 2018</v>
      </c>
      <c r="N124" s="254"/>
      <c r="O124" s="254"/>
      <c r="P124" s="254"/>
      <c r="Q124" s="35"/>
      <c r="R124" s="36"/>
    </row>
    <row r="125" spans="2:18" s="1" customFormat="1" ht="6.9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18" s="1" customFormat="1" ht="13.2">
      <c r="B126" s="34"/>
      <c r="C126" s="29" t="s">
        <v>25</v>
      </c>
      <c r="D126" s="35"/>
      <c r="E126" s="35"/>
      <c r="F126" s="27" t="str">
        <f>E12</f>
        <v xml:space="preserve"> </v>
      </c>
      <c r="G126" s="35"/>
      <c r="H126" s="35"/>
      <c r="I126" s="35"/>
      <c r="J126" s="35"/>
      <c r="K126" s="29" t="s">
        <v>31</v>
      </c>
      <c r="L126" s="35"/>
      <c r="M126" s="205" t="str">
        <f>E18</f>
        <v>Ing.Tomáš Lenčéš, Expro,s.r.o. Šaľa</v>
      </c>
      <c r="N126" s="205"/>
      <c r="O126" s="205"/>
      <c r="P126" s="205"/>
      <c r="Q126" s="205"/>
      <c r="R126" s="36"/>
    </row>
    <row r="127" spans="2:18" s="1" customFormat="1" ht="14.4" customHeight="1">
      <c r="B127" s="34"/>
      <c r="C127" s="29" t="s">
        <v>29</v>
      </c>
      <c r="D127" s="35"/>
      <c r="E127" s="35"/>
      <c r="F127" s="27" t="str">
        <f>IF(E15="","",E15)</f>
        <v>Vyplň údaj</v>
      </c>
      <c r="G127" s="35"/>
      <c r="H127" s="35"/>
      <c r="I127" s="35"/>
      <c r="J127" s="35"/>
      <c r="K127" s="29" t="s">
        <v>35</v>
      </c>
      <c r="L127" s="35"/>
      <c r="M127" s="205" t="str">
        <f>E21</f>
        <v>Ing.Silvia Gujberová</v>
      </c>
      <c r="N127" s="205"/>
      <c r="O127" s="205"/>
      <c r="P127" s="205"/>
      <c r="Q127" s="205"/>
      <c r="R127" s="36"/>
    </row>
    <row r="128" spans="2:18" s="1" customFormat="1" ht="10.3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8" customFormat="1" ht="29.25" customHeight="1">
      <c r="B129" s="142"/>
      <c r="C129" s="143" t="s">
        <v>186</v>
      </c>
      <c r="D129" s="144" t="s">
        <v>187</v>
      </c>
      <c r="E129" s="144" t="s">
        <v>59</v>
      </c>
      <c r="F129" s="232" t="s">
        <v>188</v>
      </c>
      <c r="G129" s="232"/>
      <c r="H129" s="232"/>
      <c r="I129" s="232"/>
      <c r="J129" s="144" t="s">
        <v>189</v>
      </c>
      <c r="K129" s="144" t="s">
        <v>190</v>
      </c>
      <c r="L129" s="232" t="s">
        <v>191</v>
      </c>
      <c r="M129" s="232"/>
      <c r="N129" s="232" t="s">
        <v>158</v>
      </c>
      <c r="O129" s="232"/>
      <c r="P129" s="232"/>
      <c r="Q129" s="233"/>
      <c r="R129" s="145"/>
      <c r="T129" s="75" t="s">
        <v>192</v>
      </c>
      <c r="U129" s="76" t="s">
        <v>41</v>
      </c>
      <c r="V129" s="76" t="s">
        <v>193</v>
      </c>
      <c r="W129" s="76" t="s">
        <v>194</v>
      </c>
      <c r="X129" s="76" t="s">
        <v>195</v>
      </c>
      <c r="Y129" s="76" t="s">
        <v>196</v>
      </c>
      <c r="Z129" s="76" t="s">
        <v>197</v>
      </c>
      <c r="AA129" s="77" t="s">
        <v>198</v>
      </c>
    </row>
    <row r="130" spans="2:65" s="1" customFormat="1" ht="29.25" customHeight="1">
      <c r="B130" s="34"/>
      <c r="C130" s="79" t="s">
        <v>155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234">
        <f>BK130</f>
        <v>0</v>
      </c>
      <c r="O130" s="235"/>
      <c r="P130" s="235"/>
      <c r="Q130" s="235"/>
      <c r="R130" s="36"/>
      <c r="T130" s="78"/>
      <c r="U130" s="50"/>
      <c r="V130" s="50"/>
      <c r="W130" s="146">
        <f>W131+W171+W200+W203+W209+W212</f>
        <v>0</v>
      </c>
      <c r="X130" s="50"/>
      <c r="Y130" s="146">
        <f>Y131+Y171+Y200+Y203+Y209+Y212</f>
        <v>267.07992625573996</v>
      </c>
      <c r="Z130" s="50"/>
      <c r="AA130" s="147">
        <f>AA131+AA171+AA200+AA203+AA209+AA212</f>
        <v>10.941095000000001</v>
      </c>
      <c r="AT130" s="18" t="s">
        <v>76</v>
      </c>
      <c r="AU130" s="18" t="s">
        <v>160</v>
      </c>
      <c r="BK130" s="148">
        <f>BK131+BK171+BK200+BK203+BK209+BK212</f>
        <v>0</v>
      </c>
    </row>
    <row r="131" spans="2:65" s="9" customFormat="1" ht="37.35" customHeight="1">
      <c r="B131" s="149"/>
      <c r="C131" s="150"/>
      <c r="D131" s="151" t="s">
        <v>161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236">
        <f>BK131</f>
        <v>0</v>
      </c>
      <c r="O131" s="237"/>
      <c r="P131" s="237"/>
      <c r="Q131" s="237"/>
      <c r="R131" s="152"/>
      <c r="T131" s="153"/>
      <c r="U131" s="150"/>
      <c r="V131" s="150"/>
      <c r="W131" s="154">
        <f>W132+W146+W169</f>
        <v>0</v>
      </c>
      <c r="X131" s="150"/>
      <c r="Y131" s="154">
        <f>Y132+Y146+Y169</f>
        <v>266.36920605773997</v>
      </c>
      <c r="Z131" s="150"/>
      <c r="AA131" s="155">
        <f>AA132+AA146+AA169</f>
        <v>10.449425000000002</v>
      </c>
      <c r="AR131" s="156" t="s">
        <v>85</v>
      </c>
      <c r="AT131" s="157" t="s">
        <v>76</v>
      </c>
      <c r="AU131" s="157" t="s">
        <v>77</v>
      </c>
      <c r="AY131" s="156" t="s">
        <v>199</v>
      </c>
      <c r="BK131" s="158">
        <f>BK132+BK146+BK169</f>
        <v>0</v>
      </c>
    </row>
    <row r="132" spans="2:65" s="9" customFormat="1" ht="19.95" customHeight="1">
      <c r="B132" s="149"/>
      <c r="C132" s="150"/>
      <c r="D132" s="159" t="s">
        <v>162</v>
      </c>
      <c r="E132" s="159"/>
      <c r="F132" s="159"/>
      <c r="G132" s="159"/>
      <c r="H132" s="159"/>
      <c r="I132" s="159"/>
      <c r="J132" s="159"/>
      <c r="K132" s="159"/>
      <c r="L132" s="159"/>
      <c r="M132" s="159"/>
      <c r="N132" s="226">
        <f>BK132</f>
        <v>0</v>
      </c>
      <c r="O132" s="227"/>
      <c r="P132" s="227"/>
      <c r="Q132" s="227"/>
      <c r="R132" s="152"/>
      <c r="T132" s="153"/>
      <c r="U132" s="150"/>
      <c r="V132" s="150"/>
      <c r="W132" s="154">
        <f>SUM(W133:W145)</f>
        <v>0</v>
      </c>
      <c r="X132" s="150"/>
      <c r="Y132" s="154">
        <f>SUM(Y133:Y145)</f>
        <v>103.83874419223999</v>
      </c>
      <c r="Z132" s="150"/>
      <c r="AA132" s="155">
        <f>SUM(AA133:AA145)</f>
        <v>0</v>
      </c>
      <c r="AR132" s="156" t="s">
        <v>85</v>
      </c>
      <c r="AT132" s="157" t="s">
        <v>76</v>
      </c>
      <c r="AU132" s="157" t="s">
        <v>85</v>
      </c>
      <c r="AY132" s="156" t="s">
        <v>199</v>
      </c>
      <c r="BK132" s="158">
        <f>SUM(BK133:BK145)</f>
        <v>0</v>
      </c>
    </row>
    <row r="133" spans="2:65" s="1" customFormat="1" ht="25.5" customHeight="1">
      <c r="B133" s="131"/>
      <c r="C133" s="160" t="s">
        <v>85</v>
      </c>
      <c r="D133" s="160" t="s">
        <v>200</v>
      </c>
      <c r="E133" s="161" t="s">
        <v>870</v>
      </c>
      <c r="F133" s="228" t="s">
        <v>871</v>
      </c>
      <c r="G133" s="228"/>
      <c r="H133" s="228"/>
      <c r="I133" s="228"/>
      <c r="J133" s="162" t="s">
        <v>251</v>
      </c>
      <c r="K133" s="163">
        <v>242.9</v>
      </c>
      <c r="L133" s="230">
        <v>0</v>
      </c>
      <c r="M133" s="230"/>
      <c r="N133" s="220">
        <f t="shared" ref="N133:N145" si="5">ROUND(L133*K133,3)</f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ref="W133:W145" si="6">V133*K133</f>
        <v>0</v>
      </c>
      <c r="X133" s="166">
        <v>2.7980000000000001E-3</v>
      </c>
      <c r="Y133" s="166">
        <f t="shared" ref="Y133:Y145" si="7">X133*K133</f>
        <v>0.67963420000000008</v>
      </c>
      <c r="Z133" s="166">
        <v>0</v>
      </c>
      <c r="AA133" s="167">
        <f t="shared" ref="AA133:AA145" si="8">Z133*K133</f>
        <v>0</v>
      </c>
      <c r="AR133" s="18" t="s">
        <v>204</v>
      </c>
      <c r="AT133" s="18" t="s">
        <v>200</v>
      </c>
      <c r="AU133" s="18" t="s">
        <v>178</v>
      </c>
      <c r="AY133" s="18" t="s">
        <v>199</v>
      </c>
      <c r="BE133" s="105">
        <f t="shared" ref="BE133:BE145" si="9">IF(U133="základná",N133,0)</f>
        <v>0</v>
      </c>
      <c r="BF133" s="105">
        <f t="shared" ref="BF133:BF145" si="10">IF(U133="znížená",N133,0)</f>
        <v>0</v>
      </c>
      <c r="BG133" s="105">
        <f t="shared" ref="BG133:BG145" si="11">IF(U133="zákl. prenesená",N133,0)</f>
        <v>0</v>
      </c>
      <c r="BH133" s="105">
        <f t="shared" ref="BH133:BH145" si="12">IF(U133="zníž. prenesená",N133,0)</f>
        <v>0</v>
      </c>
      <c r="BI133" s="105">
        <f t="shared" ref="BI133:BI145" si="13">IF(U133="nulová",N133,0)</f>
        <v>0</v>
      </c>
      <c r="BJ133" s="18" t="s">
        <v>178</v>
      </c>
      <c r="BK133" s="168">
        <f t="shared" ref="BK133:BK145" si="14">ROUND(L133*K133,3)</f>
        <v>0</v>
      </c>
      <c r="BL133" s="18" t="s">
        <v>204</v>
      </c>
      <c r="BM133" s="18" t="s">
        <v>872</v>
      </c>
    </row>
    <row r="134" spans="2:65" s="1" customFormat="1" ht="25.5" customHeight="1">
      <c r="B134" s="131"/>
      <c r="C134" s="160" t="s">
        <v>178</v>
      </c>
      <c r="D134" s="160" t="s">
        <v>200</v>
      </c>
      <c r="E134" s="161" t="s">
        <v>873</v>
      </c>
      <c r="F134" s="228" t="s">
        <v>874</v>
      </c>
      <c r="G134" s="228"/>
      <c r="H134" s="228"/>
      <c r="I134" s="228"/>
      <c r="J134" s="162" t="s">
        <v>203</v>
      </c>
      <c r="K134" s="163">
        <v>194.32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3.5999999999999997E-2</v>
      </c>
      <c r="Y134" s="166">
        <f t="shared" si="7"/>
        <v>6.9955199999999991</v>
      </c>
      <c r="Z134" s="166">
        <v>0</v>
      </c>
      <c r="AA134" s="167">
        <f t="shared" si="8"/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204</v>
      </c>
      <c r="BM134" s="18" t="s">
        <v>875</v>
      </c>
    </row>
    <row r="135" spans="2:65" s="1" customFormat="1" ht="25.5" customHeight="1">
      <c r="B135" s="131"/>
      <c r="C135" s="160" t="s">
        <v>209</v>
      </c>
      <c r="D135" s="160" t="s">
        <v>200</v>
      </c>
      <c r="E135" s="161" t="s">
        <v>201</v>
      </c>
      <c r="F135" s="228" t="s">
        <v>202</v>
      </c>
      <c r="G135" s="228"/>
      <c r="H135" s="228"/>
      <c r="I135" s="228"/>
      <c r="J135" s="162" t="s">
        <v>203</v>
      </c>
      <c r="K135" s="163">
        <v>921.54899999999998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1.0136000000000001E-4</v>
      </c>
      <c r="Y135" s="166">
        <f t="shared" si="7"/>
        <v>9.3408206640000005E-2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876</v>
      </c>
    </row>
    <row r="136" spans="2:65" s="1" customFormat="1" ht="25.5" customHeight="1">
      <c r="B136" s="131"/>
      <c r="C136" s="160" t="s">
        <v>204</v>
      </c>
      <c r="D136" s="160" t="s">
        <v>200</v>
      </c>
      <c r="E136" s="161" t="s">
        <v>206</v>
      </c>
      <c r="F136" s="228" t="s">
        <v>207</v>
      </c>
      <c r="G136" s="228"/>
      <c r="H136" s="228"/>
      <c r="I136" s="228"/>
      <c r="J136" s="162" t="s">
        <v>203</v>
      </c>
      <c r="K136" s="163">
        <v>604.45600000000002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1.46176E-2</v>
      </c>
      <c r="Y136" s="166">
        <f t="shared" si="7"/>
        <v>8.8356960256000008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877</v>
      </c>
    </row>
    <row r="137" spans="2:65" s="1" customFormat="1" ht="25.5" customHeight="1">
      <c r="B137" s="131"/>
      <c r="C137" s="160" t="s">
        <v>216</v>
      </c>
      <c r="D137" s="160" t="s">
        <v>200</v>
      </c>
      <c r="E137" s="161" t="s">
        <v>210</v>
      </c>
      <c r="F137" s="228" t="s">
        <v>211</v>
      </c>
      <c r="G137" s="228"/>
      <c r="H137" s="228"/>
      <c r="I137" s="228"/>
      <c r="J137" s="162" t="s">
        <v>203</v>
      </c>
      <c r="K137" s="163">
        <v>3032.2809999999999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1.05E-4</v>
      </c>
      <c r="Y137" s="166">
        <f t="shared" si="7"/>
        <v>0.31838950500000002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878</v>
      </c>
    </row>
    <row r="138" spans="2:65" s="1" customFormat="1" ht="25.5" customHeight="1">
      <c r="B138" s="131"/>
      <c r="C138" s="160" t="s">
        <v>220</v>
      </c>
      <c r="D138" s="160" t="s">
        <v>200</v>
      </c>
      <c r="E138" s="161" t="s">
        <v>879</v>
      </c>
      <c r="F138" s="228" t="s">
        <v>880</v>
      </c>
      <c r="G138" s="228"/>
      <c r="H138" s="228"/>
      <c r="I138" s="228"/>
      <c r="J138" s="162" t="s">
        <v>203</v>
      </c>
      <c r="K138" s="163">
        <v>3032.2809999999999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2.2049999999999999E-3</v>
      </c>
      <c r="Y138" s="166">
        <f t="shared" si="7"/>
        <v>6.6861796049999995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881</v>
      </c>
    </row>
    <row r="139" spans="2:65" s="1" customFormat="1" ht="25.5" customHeight="1">
      <c r="B139" s="131"/>
      <c r="C139" s="160" t="s">
        <v>224</v>
      </c>
      <c r="D139" s="160" t="s">
        <v>200</v>
      </c>
      <c r="E139" s="161" t="s">
        <v>882</v>
      </c>
      <c r="F139" s="228" t="s">
        <v>883</v>
      </c>
      <c r="G139" s="228"/>
      <c r="H139" s="228"/>
      <c r="I139" s="228"/>
      <c r="J139" s="162" t="s">
        <v>203</v>
      </c>
      <c r="K139" s="163">
        <v>32.549999999999997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1.376E-2</v>
      </c>
      <c r="Y139" s="166">
        <f t="shared" si="7"/>
        <v>0.44788799999999995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884</v>
      </c>
    </row>
    <row r="140" spans="2:65" s="1" customFormat="1" ht="25.5" customHeight="1">
      <c r="B140" s="131"/>
      <c r="C140" s="160" t="s">
        <v>228</v>
      </c>
      <c r="D140" s="160" t="s">
        <v>200</v>
      </c>
      <c r="E140" s="161" t="s">
        <v>225</v>
      </c>
      <c r="F140" s="228" t="s">
        <v>226</v>
      </c>
      <c r="G140" s="228"/>
      <c r="H140" s="228"/>
      <c r="I140" s="228"/>
      <c r="J140" s="162" t="s">
        <v>203</v>
      </c>
      <c r="K140" s="163">
        <v>91.08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1.3845E-2</v>
      </c>
      <c r="Y140" s="166">
        <f t="shared" si="7"/>
        <v>1.2610025999999999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885</v>
      </c>
    </row>
    <row r="141" spans="2:65" s="1" customFormat="1" ht="25.5" customHeight="1">
      <c r="B141" s="131"/>
      <c r="C141" s="160" t="s">
        <v>232</v>
      </c>
      <c r="D141" s="160" t="s">
        <v>200</v>
      </c>
      <c r="E141" s="161" t="s">
        <v>233</v>
      </c>
      <c r="F141" s="228" t="s">
        <v>234</v>
      </c>
      <c r="G141" s="228"/>
      <c r="H141" s="228"/>
      <c r="I141" s="228"/>
      <c r="J141" s="162" t="s">
        <v>203</v>
      </c>
      <c r="K141" s="163">
        <v>10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9.7800000000000005E-3</v>
      </c>
      <c r="Y141" s="166">
        <f t="shared" si="7"/>
        <v>9.7799999999999998E-2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886</v>
      </c>
    </row>
    <row r="142" spans="2:65" s="1" customFormat="1" ht="38.25" customHeight="1">
      <c r="B142" s="131"/>
      <c r="C142" s="160" t="s">
        <v>236</v>
      </c>
      <c r="D142" s="160" t="s">
        <v>200</v>
      </c>
      <c r="E142" s="161" t="s">
        <v>237</v>
      </c>
      <c r="F142" s="228" t="s">
        <v>887</v>
      </c>
      <c r="G142" s="228"/>
      <c r="H142" s="228"/>
      <c r="I142" s="228"/>
      <c r="J142" s="162" t="s">
        <v>203</v>
      </c>
      <c r="K142" s="163">
        <v>8.93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1.5977999999999999E-2</v>
      </c>
      <c r="Y142" s="166">
        <f t="shared" si="7"/>
        <v>0.14268354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888</v>
      </c>
    </row>
    <row r="143" spans="2:65" s="1" customFormat="1" ht="25.5" customHeight="1">
      <c r="B143" s="131"/>
      <c r="C143" s="160" t="s">
        <v>240</v>
      </c>
      <c r="D143" s="160" t="s">
        <v>200</v>
      </c>
      <c r="E143" s="161" t="s">
        <v>241</v>
      </c>
      <c r="F143" s="228" t="s">
        <v>242</v>
      </c>
      <c r="G143" s="228"/>
      <c r="H143" s="228"/>
      <c r="I143" s="228"/>
      <c r="J143" s="162" t="s">
        <v>203</v>
      </c>
      <c r="K143" s="163">
        <v>2364.4009999999998</v>
      </c>
      <c r="L143" s="230">
        <v>0</v>
      </c>
      <c r="M143" s="230"/>
      <c r="N143" s="220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2.7109999999999999E-2</v>
      </c>
      <c r="Y143" s="166">
        <f t="shared" si="7"/>
        <v>64.098911109999989</v>
      </c>
      <c r="Z143" s="166">
        <v>0</v>
      </c>
      <c r="AA143" s="167">
        <f t="shared" si="8"/>
        <v>0</v>
      </c>
      <c r="AR143" s="18" t="s">
        <v>204</v>
      </c>
      <c r="AT143" s="18" t="s">
        <v>200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204</v>
      </c>
      <c r="BM143" s="18" t="s">
        <v>889</v>
      </c>
    </row>
    <row r="144" spans="2:65" s="1" customFormat="1" ht="25.5" customHeight="1">
      <c r="B144" s="131"/>
      <c r="C144" s="160" t="s">
        <v>244</v>
      </c>
      <c r="D144" s="160" t="s">
        <v>200</v>
      </c>
      <c r="E144" s="161" t="s">
        <v>245</v>
      </c>
      <c r="F144" s="228" t="s">
        <v>246</v>
      </c>
      <c r="G144" s="228"/>
      <c r="H144" s="228"/>
      <c r="I144" s="228"/>
      <c r="J144" s="162" t="s">
        <v>203</v>
      </c>
      <c r="K144" s="163">
        <v>560.29999999999995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1.3162E-2</v>
      </c>
      <c r="Y144" s="166">
        <f t="shared" si="7"/>
        <v>7.3746685999999997</v>
      </c>
      <c r="Z144" s="166">
        <v>0</v>
      </c>
      <c r="AA144" s="167">
        <f t="shared" si="8"/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204</v>
      </c>
      <c r="BM144" s="18" t="s">
        <v>890</v>
      </c>
    </row>
    <row r="145" spans="2:65" s="1" customFormat="1" ht="38.25" customHeight="1">
      <c r="B145" s="131"/>
      <c r="C145" s="160" t="s">
        <v>248</v>
      </c>
      <c r="D145" s="160" t="s">
        <v>200</v>
      </c>
      <c r="E145" s="161" t="s">
        <v>249</v>
      </c>
      <c r="F145" s="228" t="s">
        <v>250</v>
      </c>
      <c r="G145" s="228"/>
      <c r="H145" s="228"/>
      <c r="I145" s="228"/>
      <c r="J145" s="162" t="s">
        <v>251</v>
      </c>
      <c r="K145" s="163">
        <v>365.2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1.8638999999999999E-2</v>
      </c>
      <c r="Y145" s="166">
        <f t="shared" si="7"/>
        <v>6.8069628</v>
      </c>
      <c r="Z145" s="166">
        <v>0</v>
      </c>
      <c r="AA145" s="167">
        <f t="shared" si="8"/>
        <v>0</v>
      </c>
      <c r="AR145" s="18" t="s">
        <v>204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204</v>
      </c>
      <c r="BM145" s="18" t="s">
        <v>891</v>
      </c>
    </row>
    <row r="146" spans="2:65" s="9" customFormat="1" ht="29.85" customHeight="1">
      <c r="B146" s="149"/>
      <c r="C146" s="150"/>
      <c r="D146" s="159" t="s">
        <v>163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222">
        <f>BK146</f>
        <v>0</v>
      </c>
      <c r="O146" s="223"/>
      <c r="P146" s="223"/>
      <c r="Q146" s="223"/>
      <c r="R146" s="152"/>
      <c r="T146" s="153"/>
      <c r="U146" s="150"/>
      <c r="V146" s="150"/>
      <c r="W146" s="154">
        <f>SUM(W147:W168)</f>
        <v>0</v>
      </c>
      <c r="X146" s="150"/>
      <c r="Y146" s="154">
        <f>SUM(Y147:Y168)</f>
        <v>162.5304618655</v>
      </c>
      <c r="Z146" s="150"/>
      <c r="AA146" s="155">
        <f>SUM(AA147:AA168)</f>
        <v>10.449425000000002</v>
      </c>
      <c r="AR146" s="156" t="s">
        <v>85</v>
      </c>
      <c r="AT146" s="157" t="s">
        <v>76</v>
      </c>
      <c r="AU146" s="157" t="s">
        <v>85</v>
      </c>
      <c r="AY146" s="156" t="s">
        <v>199</v>
      </c>
      <c r="BK146" s="158">
        <f>SUM(BK147:BK168)</f>
        <v>0</v>
      </c>
    </row>
    <row r="147" spans="2:65" s="1" customFormat="1" ht="38.25" customHeight="1">
      <c r="B147" s="131"/>
      <c r="C147" s="160" t="s">
        <v>253</v>
      </c>
      <c r="D147" s="160" t="s">
        <v>200</v>
      </c>
      <c r="E147" s="161" t="s">
        <v>254</v>
      </c>
      <c r="F147" s="228" t="s">
        <v>255</v>
      </c>
      <c r="G147" s="228"/>
      <c r="H147" s="228"/>
      <c r="I147" s="228"/>
      <c r="J147" s="162" t="s">
        <v>203</v>
      </c>
      <c r="K147" s="163">
        <v>3365.3</v>
      </c>
      <c r="L147" s="230">
        <v>0</v>
      </c>
      <c r="M147" s="230"/>
      <c r="N147" s="220">
        <f t="shared" ref="N147:N168" si="15">ROUND(L147*K147,3)</f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ref="W147:W168" si="16">V147*K147</f>
        <v>0</v>
      </c>
      <c r="X147" s="166">
        <v>2.3990190000000002E-2</v>
      </c>
      <c r="Y147" s="166">
        <f t="shared" ref="Y147:Y168" si="17">X147*K147</f>
        <v>80.73418640700001</v>
      </c>
      <c r="Z147" s="166">
        <v>0</v>
      </c>
      <c r="AA147" s="167">
        <f t="shared" ref="AA147:AA168" si="18">Z147*K147</f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ref="BE147:BE168" si="19">IF(U147="základná",N147,0)</f>
        <v>0</v>
      </c>
      <c r="BF147" s="105">
        <f t="shared" ref="BF147:BF168" si="20">IF(U147="znížená",N147,0)</f>
        <v>0</v>
      </c>
      <c r="BG147" s="105">
        <f t="shared" ref="BG147:BG168" si="21">IF(U147="zákl. prenesená",N147,0)</f>
        <v>0</v>
      </c>
      <c r="BH147" s="105">
        <f t="shared" ref="BH147:BH168" si="22">IF(U147="zníž. prenesená",N147,0)</f>
        <v>0</v>
      </c>
      <c r="BI147" s="105">
        <f t="shared" ref="BI147:BI168" si="23">IF(U147="nulová",N147,0)</f>
        <v>0</v>
      </c>
      <c r="BJ147" s="18" t="s">
        <v>178</v>
      </c>
      <c r="BK147" s="168">
        <f t="shared" ref="BK147:BK168" si="24">ROUND(L147*K147,3)</f>
        <v>0</v>
      </c>
      <c r="BL147" s="18" t="s">
        <v>204</v>
      </c>
      <c r="BM147" s="18" t="s">
        <v>892</v>
      </c>
    </row>
    <row r="148" spans="2:65" s="1" customFormat="1" ht="51" customHeight="1">
      <c r="B148" s="131"/>
      <c r="C148" s="160" t="s">
        <v>257</v>
      </c>
      <c r="D148" s="160" t="s">
        <v>200</v>
      </c>
      <c r="E148" s="161" t="s">
        <v>893</v>
      </c>
      <c r="F148" s="228" t="s">
        <v>894</v>
      </c>
      <c r="G148" s="228"/>
      <c r="H148" s="228"/>
      <c r="I148" s="228"/>
      <c r="J148" s="162" t="s">
        <v>203</v>
      </c>
      <c r="K148" s="163">
        <v>6730.6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8" t="s">
        <v>204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204</v>
      </c>
      <c r="BM148" s="18" t="s">
        <v>895</v>
      </c>
    </row>
    <row r="149" spans="2:65" s="1" customFormat="1" ht="38.25" customHeight="1">
      <c r="B149" s="131"/>
      <c r="C149" s="160" t="s">
        <v>261</v>
      </c>
      <c r="D149" s="160" t="s">
        <v>200</v>
      </c>
      <c r="E149" s="161" t="s">
        <v>262</v>
      </c>
      <c r="F149" s="228" t="s">
        <v>263</v>
      </c>
      <c r="G149" s="228"/>
      <c r="H149" s="228"/>
      <c r="I149" s="228"/>
      <c r="J149" s="162" t="s">
        <v>203</v>
      </c>
      <c r="K149" s="163">
        <v>3365.3</v>
      </c>
      <c r="L149" s="230">
        <v>0</v>
      </c>
      <c r="M149" s="230"/>
      <c r="N149" s="220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2.3990000000000001E-2</v>
      </c>
      <c r="Y149" s="166">
        <f t="shared" si="17"/>
        <v>80.733547000000002</v>
      </c>
      <c r="Z149" s="166">
        <v>0</v>
      </c>
      <c r="AA149" s="167">
        <f t="shared" si="18"/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204</v>
      </c>
      <c r="BM149" s="18" t="s">
        <v>896</v>
      </c>
    </row>
    <row r="150" spans="2:65" s="1" customFormat="1" ht="16.5" customHeight="1">
      <c r="B150" s="131"/>
      <c r="C150" s="160" t="s">
        <v>265</v>
      </c>
      <c r="D150" s="160" t="s">
        <v>200</v>
      </c>
      <c r="E150" s="161" t="s">
        <v>266</v>
      </c>
      <c r="F150" s="228" t="s">
        <v>267</v>
      </c>
      <c r="G150" s="228"/>
      <c r="H150" s="228"/>
      <c r="I150" s="228"/>
      <c r="J150" s="162" t="s">
        <v>203</v>
      </c>
      <c r="K150" s="163">
        <v>3365.3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5.4945000000000003E-5</v>
      </c>
      <c r="Y150" s="166">
        <f t="shared" si="17"/>
        <v>0.18490640850000001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897</v>
      </c>
    </row>
    <row r="151" spans="2:65" s="1" customFormat="1" ht="16.5" customHeight="1">
      <c r="B151" s="131"/>
      <c r="C151" s="160" t="s">
        <v>269</v>
      </c>
      <c r="D151" s="160" t="s">
        <v>200</v>
      </c>
      <c r="E151" s="161" t="s">
        <v>270</v>
      </c>
      <c r="F151" s="228" t="s">
        <v>271</v>
      </c>
      <c r="G151" s="228"/>
      <c r="H151" s="228"/>
      <c r="I151" s="228"/>
      <c r="J151" s="162" t="s">
        <v>203</v>
      </c>
      <c r="K151" s="163">
        <v>3365.3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898</v>
      </c>
    </row>
    <row r="152" spans="2:65" s="1" customFormat="1" ht="16.5" customHeight="1">
      <c r="B152" s="131"/>
      <c r="C152" s="160" t="s">
        <v>273</v>
      </c>
      <c r="D152" s="160" t="s">
        <v>200</v>
      </c>
      <c r="E152" s="161" t="s">
        <v>274</v>
      </c>
      <c r="F152" s="228" t="s">
        <v>275</v>
      </c>
      <c r="G152" s="228"/>
      <c r="H152" s="228"/>
      <c r="I152" s="228"/>
      <c r="J152" s="162" t="s">
        <v>251</v>
      </c>
      <c r="K152" s="163">
        <v>276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5.0000000000000002E-5</v>
      </c>
      <c r="Y152" s="166">
        <f t="shared" si="17"/>
        <v>1.3800000000000002E-2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899</v>
      </c>
    </row>
    <row r="153" spans="2:65" s="1" customFormat="1" ht="16.5" customHeight="1">
      <c r="B153" s="131"/>
      <c r="C153" s="160" t="s">
        <v>10</v>
      </c>
      <c r="D153" s="160" t="s">
        <v>200</v>
      </c>
      <c r="E153" s="161" t="s">
        <v>277</v>
      </c>
      <c r="F153" s="228" t="s">
        <v>278</v>
      </c>
      <c r="G153" s="228"/>
      <c r="H153" s="228"/>
      <c r="I153" s="228"/>
      <c r="J153" s="162" t="s">
        <v>251</v>
      </c>
      <c r="K153" s="163">
        <v>66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2.5999999999999998E-4</v>
      </c>
      <c r="Y153" s="166">
        <f t="shared" si="17"/>
        <v>1.7159999999999998E-2</v>
      </c>
      <c r="Z153" s="166">
        <v>0</v>
      </c>
      <c r="AA153" s="167">
        <f t="shared" si="18"/>
        <v>0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900</v>
      </c>
    </row>
    <row r="154" spans="2:65" s="1" customFormat="1" ht="16.5" customHeight="1">
      <c r="B154" s="131"/>
      <c r="C154" s="160" t="s">
        <v>280</v>
      </c>
      <c r="D154" s="160" t="s">
        <v>200</v>
      </c>
      <c r="E154" s="161" t="s">
        <v>281</v>
      </c>
      <c r="F154" s="228" t="s">
        <v>282</v>
      </c>
      <c r="G154" s="228"/>
      <c r="H154" s="228"/>
      <c r="I154" s="228"/>
      <c r="J154" s="162" t="s">
        <v>251</v>
      </c>
      <c r="K154" s="163">
        <v>710.7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3.15E-5</v>
      </c>
      <c r="Y154" s="166">
        <f t="shared" si="17"/>
        <v>2.2387050000000002E-2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901</v>
      </c>
    </row>
    <row r="155" spans="2:65" s="1" customFormat="1" ht="25.5" customHeight="1">
      <c r="B155" s="131"/>
      <c r="C155" s="160" t="s">
        <v>284</v>
      </c>
      <c r="D155" s="160" t="s">
        <v>200</v>
      </c>
      <c r="E155" s="161" t="s">
        <v>285</v>
      </c>
      <c r="F155" s="228" t="s">
        <v>286</v>
      </c>
      <c r="G155" s="228"/>
      <c r="H155" s="228"/>
      <c r="I155" s="228"/>
      <c r="J155" s="162" t="s">
        <v>251</v>
      </c>
      <c r="K155" s="163">
        <v>365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1.05E-4</v>
      </c>
      <c r="Y155" s="166">
        <f t="shared" si="17"/>
        <v>3.8325000000000005E-2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902</v>
      </c>
    </row>
    <row r="156" spans="2:65" s="1" customFormat="1" ht="16.5" customHeight="1">
      <c r="B156" s="131"/>
      <c r="C156" s="160" t="s">
        <v>288</v>
      </c>
      <c r="D156" s="160" t="s">
        <v>200</v>
      </c>
      <c r="E156" s="161" t="s">
        <v>289</v>
      </c>
      <c r="F156" s="228" t="s">
        <v>290</v>
      </c>
      <c r="G156" s="228"/>
      <c r="H156" s="228"/>
      <c r="I156" s="228"/>
      <c r="J156" s="162" t="s">
        <v>251</v>
      </c>
      <c r="K156" s="163">
        <v>900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8.7350000000000004E-4</v>
      </c>
      <c r="Y156" s="166">
        <f t="shared" si="17"/>
        <v>0.78615000000000002</v>
      </c>
      <c r="Z156" s="166">
        <v>0</v>
      </c>
      <c r="AA156" s="167">
        <f t="shared" si="18"/>
        <v>0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903</v>
      </c>
    </row>
    <row r="157" spans="2:65" s="1" customFormat="1" ht="25.5" customHeight="1">
      <c r="B157" s="131"/>
      <c r="C157" s="160" t="s">
        <v>292</v>
      </c>
      <c r="D157" s="160" t="s">
        <v>200</v>
      </c>
      <c r="E157" s="161" t="s">
        <v>904</v>
      </c>
      <c r="F157" s="228" t="s">
        <v>905</v>
      </c>
      <c r="G157" s="228"/>
      <c r="H157" s="228"/>
      <c r="I157" s="228"/>
      <c r="J157" s="162" t="s">
        <v>316</v>
      </c>
      <c r="K157" s="163">
        <v>1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1.2E-2</v>
      </c>
      <c r="AA157" s="167">
        <f t="shared" si="18"/>
        <v>1.2E-2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906</v>
      </c>
    </row>
    <row r="158" spans="2:65" s="1" customFormat="1" ht="25.5" customHeight="1">
      <c r="B158" s="131"/>
      <c r="C158" s="160" t="s">
        <v>296</v>
      </c>
      <c r="D158" s="160" t="s">
        <v>200</v>
      </c>
      <c r="E158" s="161" t="s">
        <v>907</v>
      </c>
      <c r="F158" s="228" t="s">
        <v>908</v>
      </c>
      <c r="G158" s="228"/>
      <c r="H158" s="228"/>
      <c r="I158" s="228"/>
      <c r="J158" s="162" t="s">
        <v>316</v>
      </c>
      <c r="K158" s="163">
        <v>26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1.6E-2</v>
      </c>
      <c r="AA158" s="167">
        <f t="shared" si="18"/>
        <v>0.41600000000000004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909</v>
      </c>
    </row>
    <row r="159" spans="2:65" s="1" customFormat="1" ht="25.5" customHeight="1">
      <c r="B159" s="131"/>
      <c r="C159" s="160" t="s">
        <v>301</v>
      </c>
      <c r="D159" s="160" t="s">
        <v>200</v>
      </c>
      <c r="E159" s="161" t="s">
        <v>910</v>
      </c>
      <c r="F159" s="228" t="s">
        <v>911</v>
      </c>
      <c r="G159" s="228"/>
      <c r="H159" s="228"/>
      <c r="I159" s="228"/>
      <c r="J159" s="162" t="s">
        <v>316</v>
      </c>
      <c r="K159" s="163">
        <v>4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2.4E-2</v>
      </c>
      <c r="AA159" s="167">
        <f t="shared" si="18"/>
        <v>9.6000000000000002E-2</v>
      </c>
      <c r="AR159" s="18" t="s">
        <v>204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204</v>
      </c>
      <c r="BM159" s="18" t="s">
        <v>912</v>
      </c>
    </row>
    <row r="160" spans="2:65" s="1" customFormat="1" ht="38.25" customHeight="1">
      <c r="B160" s="131"/>
      <c r="C160" s="160" t="s">
        <v>305</v>
      </c>
      <c r="D160" s="160" t="s">
        <v>200</v>
      </c>
      <c r="E160" s="161" t="s">
        <v>913</v>
      </c>
      <c r="F160" s="228" t="s">
        <v>914</v>
      </c>
      <c r="G160" s="228"/>
      <c r="H160" s="228"/>
      <c r="I160" s="228"/>
      <c r="J160" s="162" t="s">
        <v>203</v>
      </c>
      <c r="K160" s="163">
        <v>1.44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6.2E-2</v>
      </c>
      <c r="AA160" s="167">
        <f t="shared" si="18"/>
        <v>8.9279999999999998E-2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204</v>
      </c>
      <c r="BM160" s="18" t="s">
        <v>915</v>
      </c>
    </row>
    <row r="161" spans="2:65" s="1" customFormat="1" ht="38.25" customHeight="1">
      <c r="B161" s="131"/>
      <c r="C161" s="160" t="s">
        <v>309</v>
      </c>
      <c r="D161" s="160" t="s">
        <v>200</v>
      </c>
      <c r="E161" s="161" t="s">
        <v>916</v>
      </c>
      <c r="F161" s="228" t="s">
        <v>917</v>
      </c>
      <c r="G161" s="228"/>
      <c r="H161" s="228"/>
      <c r="I161" s="228"/>
      <c r="J161" s="162" t="s">
        <v>203</v>
      </c>
      <c r="K161" s="163">
        <v>2.7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5.3999999999999999E-2</v>
      </c>
      <c r="AA161" s="167">
        <f t="shared" si="18"/>
        <v>0.14580000000000001</v>
      </c>
      <c r="AR161" s="18" t="s">
        <v>204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204</v>
      </c>
      <c r="BM161" s="18" t="s">
        <v>918</v>
      </c>
    </row>
    <row r="162" spans="2:65" s="1" customFormat="1" ht="38.25" customHeight="1">
      <c r="B162" s="131"/>
      <c r="C162" s="160" t="s">
        <v>313</v>
      </c>
      <c r="D162" s="160" t="s">
        <v>200</v>
      </c>
      <c r="E162" s="161" t="s">
        <v>919</v>
      </c>
      <c r="F162" s="228" t="s">
        <v>920</v>
      </c>
      <c r="G162" s="228"/>
      <c r="H162" s="228"/>
      <c r="I162" s="228"/>
      <c r="J162" s="162" t="s">
        <v>203</v>
      </c>
      <c r="K162" s="163">
        <v>196.56</v>
      </c>
      <c r="L162" s="230">
        <v>0</v>
      </c>
      <c r="M162" s="230"/>
      <c r="N162" s="220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4.7E-2</v>
      </c>
      <c r="AA162" s="167">
        <f t="shared" si="18"/>
        <v>9.2383199999999999</v>
      </c>
      <c r="AR162" s="18" t="s">
        <v>204</v>
      </c>
      <c r="AT162" s="18" t="s">
        <v>200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204</v>
      </c>
      <c r="BM162" s="18" t="s">
        <v>921</v>
      </c>
    </row>
    <row r="163" spans="2:65" s="1" customFormat="1" ht="25.5" customHeight="1">
      <c r="B163" s="131"/>
      <c r="C163" s="160" t="s">
        <v>318</v>
      </c>
      <c r="D163" s="160" t="s">
        <v>200</v>
      </c>
      <c r="E163" s="161" t="s">
        <v>922</v>
      </c>
      <c r="F163" s="228" t="s">
        <v>923</v>
      </c>
      <c r="G163" s="228"/>
      <c r="H163" s="228"/>
      <c r="I163" s="228"/>
      <c r="J163" s="162" t="s">
        <v>203</v>
      </c>
      <c r="K163" s="163">
        <v>7.1749999999999998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6.3E-2</v>
      </c>
      <c r="AA163" s="167">
        <f t="shared" si="18"/>
        <v>0.45202500000000001</v>
      </c>
      <c r="AR163" s="18" t="s">
        <v>204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204</v>
      </c>
      <c r="BM163" s="18" t="s">
        <v>924</v>
      </c>
    </row>
    <row r="164" spans="2:65" s="1" customFormat="1" ht="38.25" customHeight="1">
      <c r="B164" s="131"/>
      <c r="C164" s="160" t="s">
        <v>322</v>
      </c>
      <c r="D164" s="160" t="s">
        <v>200</v>
      </c>
      <c r="E164" s="161" t="s">
        <v>297</v>
      </c>
      <c r="F164" s="228" t="s">
        <v>298</v>
      </c>
      <c r="G164" s="228"/>
      <c r="H164" s="228"/>
      <c r="I164" s="228"/>
      <c r="J164" s="162" t="s">
        <v>299</v>
      </c>
      <c r="K164" s="163">
        <v>10.941000000000001</v>
      </c>
      <c r="L164" s="230">
        <v>0</v>
      </c>
      <c r="M164" s="230"/>
      <c r="N164" s="220">
        <f t="shared" si="1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16"/>
        <v>0</v>
      </c>
      <c r="X164" s="166">
        <v>0</v>
      </c>
      <c r="Y164" s="166">
        <f t="shared" si="17"/>
        <v>0</v>
      </c>
      <c r="Z164" s="166">
        <v>0</v>
      </c>
      <c r="AA164" s="167">
        <f t="shared" si="18"/>
        <v>0</v>
      </c>
      <c r="AR164" s="18" t="s">
        <v>204</v>
      </c>
      <c r="AT164" s="18" t="s">
        <v>200</v>
      </c>
      <c r="AU164" s="18" t="s">
        <v>178</v>
      </c>
      <c r="AY164" s="18" t="s">
        <v>199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178</v>
      </c>
      <c r="BK164" s="168">
        <f t="shared" si="24"/>
        <v>0</v>
      </c>
      <c r="BL164" s="18" t="s">
        <v>204</v>
      </c>
      <c r="BM164" s="18" t="s">
        <v>925</v>
      </c>
    </row>
    <row r="165" spans="2:65" s="1" customFormat="1" ht="25.5" customHeight="1">
      <c r="B165" s="131"/>
      <c r="C165" s="160" t="s">
        <v>326</v>
      </c>
      <c r="D165" s="160" t="s">
        <v>200</v>
      </c>
      <c r="E165" s="161" t="s">
        <v>302</v>
      </c>
      <c r="F165" s="228" t="s">
        <v>303</v>
      </c>
      <c r="G165" s="228"/>
      <c r="H165" s="228"/>
      <c r="I165" s="228"/>
      <c r="J165" s="162" t="s">
        <v>299</v>
      </c>
      <c r="K165" s="163">
        <v>10.941000000000001</v>
      </c>
      <c r="L165" s="230">
        <v>0</v>
      </c>
      <c r="M165" s="230"/>
      <c r="N165" s="220">
        <f t="shared" si="1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8" t="s">
        <v>204</v>
      </c>
      <c r="AT165" s="18" t="s">
        <v>200</v>
      </c>
      <c r="AU165" s="18" t="s">
        <v>178</v>
      </c>
      <c r="AY165" s="18" t="s">
        <v>199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178</v>
      </c>
      <c r="BK165" s="168">
        <f t="shared" si="24"/>
        <v>0</v>
      </c>
      <c r="BL165" s="18" t="s">
        <v>204</v>
      </c>
      <c r="BM165" s="18" t="s">
        <v>926</v>
      </c>
    </row>
    <row r="166" spans="2:65" s="1" customFormat="1" ht="25.5" customHeight="1">
      <c r="B166" s="131"/>
      <c r="C166" s="160" t="s">
        <v>331</v>
      </c>
      <c r="D166" s="160" t="s">
        <v>200</v>
      </c>
      <c r="E166" s="161" t="s">
        <v>306</v>
      </c>
      <c r="F166" s="228" t="s">
        <v>307</v>
      </c>
      <c r="G166" s="228"/>
      <c r="H166" s="228"/>
      <c r="I166" s="228"/>
      <c r="J166" s="162" t="s">
        <v>299</v>
      </c>
      <c r="K166" s="163">
        <v>10.941000000000001</v>
      </c>
      <c r="L166" s="230">
        <v>0</v>
      </c>
      <c r="M166" s="230"/>
      <c r="N166" s="220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8" t="s">
        <v>204</v>
      </c>
      <c r="AT166" s="18" t="s">
        <v>200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204</v>
      </c>
      <c r="BM166" s="18" t="s">
        <v>927</v>
      </c>
    </row>
    <row r="167" spans="2:65" s="1" customFormat="1" ht="25.5" customHeight="1">
      <c r="B167" s="131"/>
      <c r="C167" s="160" t="s">
        <v>336</v>
      </c>
      <c r="D167" s="160" t="s">
        <v>200</v>
      </c>
      <c r="E167" s="161" t="s">
        <v>310</v>
      </c>
      <c r="F167" s="228" t="s">
        <v>311</v>
      </c>
      <c r="G167" s="228"/>
      <c r="H167" s="228"/>
      <c r="I167" s="228"/>
      <c r="J167" s="162" t="s">
        <v>299</v>
      </c>
      <c r="K167" s="163">
        <v>10.941000000000001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8" t="s">
        <v>204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204</v>
      </c>
      <c r="BM167" s="18" t="s">
        <v>928</v>
      </c>
    </row>
    <row r="168" spans="2:65" s="1" customFormat="1" ht="16.5" customHeight="1">
      <c r="B168" s="131"/>
      <c r="C168" s="160" t="s">
        <v>340</v>
      </c>
      <c r="D168" s="160" t="s">
        <v>200</v>
      </c>
      <c r="E168" s="161" t="s">
        <v>314</v>
      </c>
      <c r="F168" s="228" t="s">
        <v>315</v>
      </c>
      <c r="G168" s="228"/>
      <c r="H168" s="228"/>
      <c r="I168" s="228"/>
      <c r="J168" s="162" t="s">
        <v>316</v>
      </c>
      <c r="K168" s="163">
        <v>8</v>
      </c>
      <c r="L168" s="230">
        <v>0</v>
      </c>
      <c r="M168" s="230"/>
      <c r="N168" s="220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0</v>
      </c>
      <c r="Y168" s="166">
        <f t="shared" si="17"/>
        <v>0</v>
      </c>
      <c r="Z168" s="166">
        <v>0</v>
      </c>
      <c r="AA168" s="167">
        <f t="shared" si="18"/>
        <v>0</v>
      </c>
      <c r="AR168" s="18" t="s">
        <v>204</v>
      </c>
      <c r="AT168" s="18" t="s">
        <v>200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204</v>
      </c>
      <c r="BM168" s="18" t="s">
        <v>929</v>
      </c>
    </row>
    <row r="169" spans="2:65" s="9" customFormat="1" ht="29.85" customHeight="1">
      <c r="B169" s="149"/>
      <c r="C169" s="150"/>
      <c r="D169" s="159" t="s">
        <v>164</v>
      </c>
      <c r="E169" s="159"/>
      <c r="F169" s="159"/>
      <c r="G169" s="159"/>
      <c r="H169" s="159"/>
      <c r="I169" s="159"/>
      <c r="J169" s="159"/>
      <c r="K169" s="159"/>
      <c r="L169" s="159"/>
      <c r="M169" s="159"/>
      <c r="N169" s="222">
        <f>BK169</f>
        <v>0</v>
      </c>
      <c r="O169" s="223"/>
      <c r="P169" s="223"/>
      <c r="Q169" s="223"/>
      <c r="R169" s="152"/>
      <c r="T169" s="153"/>
      <c r="U169" s="150"/>
      <c r="V169" s="150"/>
      <c r="W169" s="154">
        <f>W170</f>
        <v>0</v>
      </c>
      <c r="X169" s="150"/>
      <c r="Y169" s="154">
        <f>Y170</f>
        <v>0</v>
      </c>
      <c r="Z169" s="150"/>
      <c r="AA169" s="155">
        <f>AA170</f>
        <v>0</v>
      </c>
      <c r="AR169" s="156" t="s">
        <v>85</v>
      </c>
      <c r="AT169" s="157" t="s">
        <v>76</v>
      </c>
      <c r="AU169" s="157" t="s">
        <v>85</v>
      </c>
      <c r="AY169" s="156" t="s">
        <v>199</v>
      </c>
      <c r="BK169" s="158">
        <f>BK170</f>
        <v>0</v>
      </c>
    </row>
    <row r="170" spans="2:65" s="1" customFormat="1" ht="38.25" customHeight="1">
      <c r="B170" s="131"/>
      <c r="C170" s="160" t="s">
        <v>344</v>
      </c>
      <c r="D170" s="160" t="s">
        <v>200</v>
      </c>
      <c r="E170" s="161" t="s">
        <v>319</v>
      </c>
      <c r="F170" s="228" t="s">
        <v>320</v>
      </c>
      <c r="G170" s="228"/>
      <c r="H170" s="228"/>
      <c r="I170" s="228"/>
      <c r="J170" s="162" t="s">
        <v>299</v>
      </c>
      <c r="K170" s="163">
        <v>266.36900000000003</v>
      </c>
      <c r="L170" s="230">
        <v>0</v>
      </c>
      <c r="M170" s="230"/>
      <c r="N170" s="220">
        <f>ROUND(L170*K170,3)</f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8" t="s">
        <v>204</v>
      </c>
      <c r="AT170" s="18" t="s">
        <v>200</v>
      </c>
      <c r="AU170" s="18" t="s">
        <v>178</v>
      </c>
      <c r="AY170" s="18" t="s">
        <v>199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178</v>
      </c>
      <c r="BK170" s="168">
        <f>ROUND(L170*K170,3)</f>
        <v>0</v>
      </c>
      <c r="BL170" s="18" t="s">
        <v>204</v>
      </c>
      <c r="BM170" s="18" t="s">
        <v>930</v>
      </c>
    </row>
    <row r="171" spans="2:65" s="9" customFormat="1" ht="37.35" customHeight="1">
      <c r="B171" s="149"/>
      <c r="C171" s="150"/>
      <c r="D171" s="151" t="s">
        <v>165</v>
      </c>
      <c r="E171" s="151"/>
      <c r="F171" s="151"/>
      <c r="G171" s="151"/>
      <c r="H171" s="151"/>
      <c r="I171" s="151"/>
      <c r="J171" s="151"/>
      <c r="K171" s="151"/>
      <c r="L171" s="151"/>
      <c r="M171" s="151"/>
      <c r="N171" s="224">
        <f>BK171</f>
        <v>0</v>
      </c>
      <c r="O171" s="225"/>
      <c r="P171" s="225"/>
      <c r="Q171" s="225"/>
      <c r="R171" s="152"/>
      <c r="T171" s="153"/>
      <c r="U171" s="150"/>
      <c r="V171" s="150"/>
      <c r="W171" s="154">
        <f>W172+W176+W184+W192+W197</f>
        <v>0</v>
      </c>
      <c r="X171" s="150"/>
      <c r="Y171" s="154">
        <f>Y172+Y176+Y184+Y192+Y197</f>
        <v>0.71072019799999997</v>
      </c>
      <c r="Z171" s="150"/>
      <c r="AA171" s="155">
        <f>AA172+AA176+AA184+AA192+AA197</f>
        <v>0.49167</v>
      </c>
      <c r="AR171" s="156" t="s">
        <v>178</v>
      </c>
      <c r="AT171" s="157" t="s">
        <v>76</v>
      </c>
      <c r="AU171" s="157" t="s">
        <v>77</v>
      </c>
      <c r="AY171" s="156" t="s">
        <v>199</v>
      </c>
      <c r="BK171" s="158">
        <f>BK172+BK176+BK184+BK192+BK197</f>
        <v>0</v>
      </c>
    </row>
    <row r="172" spans="2:65" s="9" customFormat="1" ht="19.95" customHeight="1">
      <c r="B172" s="149"/>
      <c r="C172" s="150"/>
      <c r="D172" s="159" t="s">
        <v>168</v>
      </c>
      <c r="E172" s="159"/>
      <c r="F172" s="159"/>
      <c r="G172" s="159"/>
      <c r="H172" s="159"/>
      <c r="I172" s="159"/>
      <c r="J172" s="159"/>
      <c r="K172" s="159"/>
      <c r="L172" s="159"/>
      <c r="M172" s="159"/>
      <c r="N172" s="226">
        <f>BK172</f>
        <v>0</v>
      </c>
      <c r="O172" s="227"/>
      <c r="P172" s="227"/>
      <c r="Q172" s="227"/>
      <c r="R172" s="152"/>
      <c r="T172" s="153"/>
      <c r="U172" s="150"/>
      <c r="V172" s="150"/>
      <c r="W172" s="154">
        <f>SUM(W173:W175)</f>
        <v>0</v>
      </c>
      <c r="X172" s="150"/>
      <c r="Y172" s="154">
        <f>SUM(Y173:Y175)</f>
        <v>0.33039859799999999</v>
      </c>
      <c r="Z172" s="150"/>
      <c r="AA172" s="155">
        <f>SUM(AA173:AA175)</f>
        <v>0.49167</v>
      </c>
      <c r="AR172" s="156" t="s">
        <v>178</v>
      </c>
      <c r="AT172" s="157" t="s">
        <v>76</v>
      </c>
      <c r="AU172" s="157" t="s">
        <v>85</v>
      </c>
      <c r="AY172" s="156" t="s">
        <v>199</v>
      </c>
      <c r="BK172" s="158">
        <f>SUM(BK173:BK175)</f>
        <v>0</v>
      </c>
    </row>
    <row r="173" spans="2:65" s="1" customFormat="1" ht="25.5" customHeight="1">
      <c r="B173" s="131"/>
      <c r="C173" s="160" t="s">
        <v>348</v>
      </c>
      <c r="D173" s="160" t="s">
        <v>200</v>
      </c>
      <c r="E173" s="161" t="s">
        <v>341</v>
      </c>
      <c r="F173" s="228" t="s">
        <v>342</v>
      </c>
      <c r="G173" s="228"/>
      <c r="H173" s="228"/>
      <c r="I173" s="228"/>
      <c r="J173" s="162" t="s">
        <v>251</v>
      </c>
      <c r="K173" s="163">
        <v>364.2</v>
      </c>
      <c r="L173" s="230">
        <v>0</v>
      </c>
      <c r="M173" s="230"/>
      <c r="N173" s="220">
        <f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>V173*K173</f>
        <v>0</v>
      </c>
      <c r="X173" s="166">
        <v>9.0718999999999999E-4</v>
      </c>
      <c r="Y173" s="166">
        <f>X173*K173</f>
        <v>0.33039859799999999</v>
      </c>
      <c r="Z173" s="166">
        <v>0</v>
      </c>
      <c r="AA173" s="167">
        <f>Z173*K173</f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178</v>
      </c>
      <c r="BK173" s="168">
        <f>ROUND(L173*K173,3)</f>
        <v>0</v>
      </c>
      <c r="BL173" s="18" t="s">
        <v>261</v>
      </c>
      <c r="BM173" s="18" t="s">
        <v>931</v>
      </c>
    </row>
    <row r="174" spans="2:65" s="1" customFormat="1" ht="25.5" customHeight="1">
      <c r="B174" s="131"/>
      <c r="C174" s="160" t="s">
        <v>352</v>
      </c>
      <c r="D174" s="160" t="s">
        <v>200</v>
      </c>
      <c r="E174" s="161" t="s">
        <v>345</v>
      </c>
      <c r="F174" s="228" t="s">
        <v>346</v>
      </c>
      <c r="G174" s="228"/>
      <c r="H174" s="228"/>
      <c r="I174" s="228"/>
      <c r="J174" s="162" t="s">
        <v>251</v>
      </c>
      <c r="K174" s="163">
        <v>364.2</v>
      </c>
      <c r="L174" s="230">
        <v>0</v>
      </c>
      <c r="M174" s="230"/>
      <c r="N174" s="220">
        <f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>V174*K174</f>
        <v>0</v>
      </c>
      <c r="X174" s="166">
        <v>0</v>
      </c>
      <c r="Y174" s="166">
        <f>X174*K174</f>
        <v>0</v>
      </c>
      <c r="Z174" s="166">
        <v>1.3500000000000001E-3</v>
      </c>
      <c r="AA174" s="167">
        <f>Z174*K174</f>
        <v>0.49167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178</v>
      </c>
      <c r="BK174" s="168">
        <f>ROUND(L174*K174,3)</f>
        <v>0</v>
      </c>
      <c r="BL174" s="18" t="s">
        <v>261</v>
      </c>
      <c r="BM174" s="18" t="s">
        <v>932</v>
      </c>
    </row>
    <row r="175" spans="2:65" s="1" customFormat="1" ht="25.5" customHeight="1">
      <c r="B175" s="131"/>
      <c r="C175" s="160" t="s">
        <v>356</v>
      </c>
      <c r="D175" s="160" t="s">
        <v>200</v>
      </c>
      <c r="E175" s="161" t="s">
        <v>349</v>
      </c>
      <c r="F175" s="228" t="s">
        <v>350</v>
      </c>
      <c r="G175" s="228"/>
      <c r="H175" s="228"/>
      <c r="I175" s="228"/>
      <c r="J175" s="162" t="s">
        <v>334</v>
      </c>
      <c r="K175" s="164">
        <v>0</v>
      </c>
      <c r="L175" s="230">
        <v>0</v>
      </c>
      <c r="M175" s="230"/>
      <c r="N175" s="220">
        <f>ROUND(L175*K175,3)</f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>IF(U175="základná",N175,0)</f>
        <v>0</v>
      </c>
      <c r="BF175" s="105">
        <f>IF(U175="znížená",N175,0)</f>
        <v>0</v>
      </c>
      <c r="BG175" s="105">
        <f>IF(U175="zákl. prenesená",N175,0)</f>
        <v>0</v>
      </c>
      <c r="BH175" s="105">
        <f>IF(U175="zníž. prenesená",N175,0)</f>
        <v>0</v>
      </c>
      <c r="BI175" s="105">
        <f>IF(U175="nulová",N175,0)</f>
        <v>0</v>
      </c>
      <c r="BJ175" s="18" t="s">
        <v>178</v>
      </c>
      <c r="BK175" s="168">
        <f>ROUND(L175*K175,3)</f>
        <v>0</v>
      </c>
      <c r="BL175" s="18" t="s">
        <v>261</v>
      </c>
      <c r="BM175" s="18" t="s">
        <v>933</v>
      </c>
    </row>
    <row r="176" spans="2:65" s="9" customFormat="1" ht="29.85" customHeight="1">
      <c r="B176" s="149"/>
      <c r="C176" s="150"/>
      <c r="D176" s="159" t="s">
        <v>866</v>
      </c>
      <c r="E176" s="159"/>
      <c r="F176" s="159"/>
      <c r="G176" s="159"/>
      <c r="H176" s="159"/>
      <c r="I176" s="159"/>
      <c r="J176" s="159"/>
      <c r="K176" s="159"/>
      <c r="L176" s="159"/>
      <c r="M176" s="159"/>
      <c r="N176" s="222">
        <f>BK176</f>
        <v>0</v>
      </c>
      <c r="O176" s="223"/>
      <c r="P176" s="223"/>
      <c r="Q176" s="223"/>
      <c r="R176" s="152"/>
      <c r="T176" s="153"/>
      <c r="U176" s="150"/>
      <c r="V176" s="150"/>
      <c r="W176" s="154">
        <f>SUM(W177:W183)</f>
        <v>0</v>
      </c>
      <c r="X176" s="150"/>
      <c r="Y176" s="154">
        <f>SUM(Y177:Y183)</f>
        <v>0.26040000000000002</v>
      </c>
      <c r="Z176" s="150"/>
      <c r="AA176" s="155">
        <f>SUM(AA177:AA183)</f>
        <v>0</v>
      </c>
      <c r="AR176" s="156" t="s">
        <v>178</v>
      </c>
      <c r="AT176" s="157" t="s">
        <v>76</v>
      </c>
      <c r="AU176" s="157" t="s">
        <v>85</v>
      </c>
      <c r="AY176" s="156" t="s">
        <v>199</v>
      </c>
      <c r="BK176" s="158">
        <f>SUM(BK177:BK183)</f>
        <v>0</v>
      </c>
    </row>
    <row r="177" spans="2:65" s="1" customFormat="1" ht="25.5" customHeight="1">
      <c r="B177" s="131"/>
      <c r="C177" s="160" t="s">
        <v>360</v>
      </c>
      <c r="D177" s="160" t="s">
        <v>200</v>
      </c>
      <c r="E177" s="161" t="s">
        <v>934</v>
      </c>
      <c r="F177" s="228" t="s">
        <v>935</v>
      </c>
      <c r="G177" s="228"/>
      <c r="H177" s="228"/>
      <c r="I177" s="228"/>
      <c r="J177" s="162" t="s">
        <v>251</v>
      </c>
      <c r="K177" s="163">
        <v>319.8</v>
      </c>
      <c r="L177" s="230">
        <v>0</v>
      </c>
      <c r="M177" s="230"/>
      <c r="N177" s="220">
        <f t="shared" ref="N177:N183" si="25"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ref="W177:W183" si="26">V177*K177</f>
        <v>0</v>
      </c>
      <c r="X177" s="166">
        <v>1E-4</v>
      </c>
      <c r="Y177" s="166">
        <f t="shared" ref="Y177:Y183" si="27">X177*K177</f>
        <v>3.1980000000000001E-2</v>
      </c>
      <c r="Z177" s="166">
        <v>0</v>
      </c>
      <c r="AA177" s="167">
        <f t="shared" ref="AA177:AA183" si="28">Z177*K177</f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 t="shared" ref="BE177:BE183" si="29">IF(U177="základná",N177,0)</f>
        <v>0</v>
      </c>
      <c r="BF177" s="105">
        <f t="shared" ref="BF177:BF183" si="30">IF(U177="znížená",N177,0)</f>
        <v>0</v>
      </c>
      <c r="BG177" s="105">
        <f t="shared" ref="BG177:BG183" si="31">IF(U177="zákl. prenesená",N177,0)</f>
        <v>0</v>
      </c>
      <c r="BH177" s="105">
        <f t="shared" ref="BH177:BH183" si="32">IF(U177="zníž. prenesená",N177,0)</f>
        <v>0</v>
      </c>
      <c r="BI177" s="105">
        <f t="shared" ref="BI177:BI183" si="33">IF(U177="nulová",N177,0)</f>
        <v>0</v>
      </c>
      <c r="BJ177" s="18" t="s">
        <v>178</v>
      </c>
      <c r="BK177" s="168">
        <f t="shared" ref="BK177:BK183" si="34">ROUND(L177*K177,3)</f>
        <v>0</v>
      </c>
      <c r="BL177" s="18" t="s">
        <v>261</v>
      </c>
      <c r="BM177" s="18" t="s">
        <v>936</v>
      </c>
    </row>
    <row r="178" spans="2:65" s="1" customFormat="1" ht="25.5" customHeight="1">
      <c r="B178" s="131"/>
      <c r="C178" s="169" t="s">
        <v>364</v>
      </c>
      <c r="D178" s="169" t="s">
        <v>327</v>
      </c>
      <c r="E178" s="170" t="s">
        <v>937</v>
      </c>
      <c r="F178" s="229" t="s">
        <v>938</v>
      </c>
      <c r="G178" s="229"/>
      <c r="H178" s="229"/>
      <c r="I178" s="229"/>
      <c r="J178" s="171" t="s">
        <v>316</v>
      </c>
      <c r="K178" s="172">
        <v>1</v>
      </c>
      <c r="L178" s="231">
        <v>0</v>
      </c>
      <c r="M178" s="231"/>
      <c r="N178" s="221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8.4600000000000005E-3</v>
      </c>
      <c r="Y178" s="166">
        <f t="shared" si="27"/>
        <v>8.4600000000000005E-3</v>
      </c>
      <c r="Z178" s="166">
        <v>0</v>
      </c>
      <c r="AA178" s="167">
        <f t="shared" si="28"/>
        <v>0</v>
      </c>
      <c r="AR178" s="18" t="s">
        <v>326</v>
      </c>
      <c r="AT178" s="18" t="s">
        <v>327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261</v>
      </c>
      <c r="BM178" s="18" t="s">
        <v>939</v>
      </c>
    </row>
    <row r="179" spans="2:65" s="1" customFormat="1" ht="25.5" customHeight="1">
      <c r="B179" s="131"/>
      <c r="C179" s="169" t="s">
        <v>368</v>
      </c>
      <c r="D179" s="169" t="s">
        <v>327</v>
      </c>
      <c r="E179" s="170" t="s">
        <v>940</v>
      </c>
      <c r="F179" s="229" t="s">
        <v>941</v>
      </c>
      <c r="G179" s="229"/>
      <c r="H179" s="229"/>
      <c r="I179" s="229"/>
      <c r="J179" s="171" t="s">
        <v>316</v>
      </c>
      <c r="K179" s="172">
        <v>1</v>
      </c>
      <c r="L179" s="231">
        <v>0</v>
      </c>
      <c r="M179" s="231"/>
      <c r="N179" s="221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8.4600000000000005E-3</v>
      </c>
      <c r="Y179" s="166">
        <f t="shared" si="27"/>
        <v>8.4600000000000005E-3</v>
      </c>
      <c r="Z179" s="166">
        <v>0</v>
      </c>
      <c r="AA179" s="167">
        <f t="shared" si="28"/>
        <v>0</v>
      </c>
      <c r="AR179" s="18" t="s">
        <v>326</v>
      </c>
      <c r="AT179" s="18" t="s">
        <v>327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261</v>
      </c>
      <c r="BM179" s="18" t="s">
        <v>942</v>
      </c>
    </row>
    <row r="180" spans="2:65" s="1" customFormat="1" ht="25.5" customHeight="1">
      <c r="B180" s="131"/>
      <c r="C180" s="169" t="s">
        <v>372</v>
      </c>
      <c r="D180" s="169" t="s">
        <v>327</v>
      </c>
      <c r="E180" s="170" t="s">
        <v>943</v>
      </c>
      <c r="F180" s="229" t="s">
        <v>944</v>
      </c>
      <c r="G180" s="229"/>
      <c r="H180" s="229"/>
      <c r="I180" s="229"/>
      <c r="J180" s="171" t="s">
        <v>316</v>
      </c>
      <c r="K180" s="172">
        <v>4</v>
      </c>
      <c r="L180" s="231">
        <v>0</v>
      </c>
      <c r="M180" s="231"/>
      <c r="N180" s="221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8.4600000000000005E-3</v>
      </c>
      <c r="Y180" s="166">
        <f t="shared" si="27"/>
        <v>3.3840000000000002E-2</v>
      </c>
      <c r="Z180" s="166">
        <v>0</v>
      </c>
      <c r="AA180" s="167">
        <f t="shared" si="28"/>
        <v>0</v>
      </c>
      <c r="AR180" s="18" t="s">
        <v>326</v>
      </c>
      <c r="AT180" s="18" t="s">
        <v>327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261</v>
      </c>
      <c r="BM180" s="18" t="s">
        <v>945</v>
      </c>
    </row>
    <row r="181" spans="2:65" s="1" customFormat="1" ht="25.5" customHeight="1">
      <c r="B181" s="131"/>
      <c r="C181" s="169" t="s">
        <v>376</v>
      </c>
      <c r="D181" s="169" t="s">
        <v>327</v>
      </c>
      <c r="E181" s="170" t="s">
        <v>946</v>
      </c>
      <c r="F181" s="229" t="s">
        <v>947</v>
      </c>
      <c r="G181" s="229"/>
      <c r="H181" s="229"/>
      <c r="I181" s="229"/>
      <c r="J181" s="171" t="s">
        <v>316</v>
      </c>
      <c r="K181" s="172">
        <v>1</v>
      </c>
      <c r="L181" s="231">
        <v>0</v>
      </c>
      <c r="M181" s="231"/>
      <c r="N181" s="221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8.4600000000000005E-3</v>
      </c>
      <c r="Y181" s="166">
        <f t="shared" si="27"/>
        <v>8.4600000000000005E-3</v>
      </c>
      <c r="Z181" s="166">
        <v>0</v>
      </c>
      <c r="AA181" s="167">
        <f t="shared" si="28"/>
        <v>0</v>
      </c>
      <c r="AR181" s="18" t="s">
        <v>326</v>
      </c>
      <c r="AT181" s="18" t="s">
        <v>327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261</v>
      </c>
      <c r="BM181" s="18" t="s">
        <v>948</v>
      </c>
    </row>
    <row r="182" spans="2:65" s="1" customFormat="1" ht="25.5" customHeight="1">
      <c r="B182" s="131"/>
      <c r="C182" s="169" t="s">
        <v>380</v>
      </c>
      <c r="D182" s="169" t="s">
        <v>327</v>
      </c>
      <c r="E182" s="170" t="s">
        <v>949</v>
      </c>
      <c r="F182" s="229" t="s">
        <v>950</v>
      </c>
      <c r="G182" s="229"/>
      <c r="H182" s="229"/>
      <c r="I182" s="229"/>
      <c r="J182" s="171" t="s">
        <v>316</v>
      </c>
      <c r="K182" s="172">
        <v>20</v>
      </c>
      <c r="L182" s="231">
        <v>0</v>
      </c>
      <c r="M182" s="231"/>
      <c r="N182" s="221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8.4600000000000005E-3</v>
      </c>
      <c r="Y182" s="166">
        <f t="shared" si="27"/>
        <v>0.16920000000000002</v>
      </c>
      <c r="Z182" s="166">
        <v>0</v>
      </c>
      <c r="AA182" s="167">
        <f t="shared" si="28"/>
        <v>0</v>
      </c>
      <c r="AR182" s="18" t="s">
        <v>326</v>
      </c>
      <c r="AT182" s="18" t="s">
        <v>327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261</v>
      </c>
      <c r="BM182" s="18" t="s">
        <v>951</v>
      </c>
    </row>
    <row r="183" spans="2:65" s="1" customFormat="1" ht="25.5" customHeight="1">
      <c r="B183" s="131"/>
      <c r="C183" s="160" t="s">
        <v>384</v>
      </c>
      <c r="D183" s="160" t="s">
        <v>200</v>
      </c>
      <c r="E183" s="161" t="s">
        <v>952</v>
      </c>
      <c r="F183" s="228" t="s">
        <v>953</v>
      </c>
      <c r="G183" s="228"/>
      <c r="H183" s="228"/>
      <c r="I183" s="228"/>
      <c r="J183" s="162" t="s">
        <v>334</v>
      </c>
      <c r="K183" s="164">
        <v>0</v>
      </c>
      <c r="L183" s="230">
        <v>0</v>
      </c>
      <c r="M183" s="230"/>
      <c r="N183" s="220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261</v>
      </c>
      <c r="BM183" s="18" t="s">
        <v>954</v>
      </c>
    </row>
    <row r="184" spans="2:65" s="9" customFormat="1" ht="29.85" customHeight="1">
      <c r="B184" s="149"/>
      <c r="C184" s="150"/>
      <c r="D184" s="159" t="s">
        <v>170</v>
      </c>
      <c r="E184" s="159"/>
      <c r="F184" s="159"/>
      <c r="G184" s="159"/>
      <c r="H184" s="159"/>
      <c r="I184" s="159"/>
      <c r="J184" s="159"/>
      <c r="K184" s="159"/>
      <c r="L184" s="159"/>
      <c r="M184" s="159"/>
      <c r="N184" s="222">
        <f>BK184</f>
        <v>0</v>
      </c>
      <c r="O184" s="223"/>
      <c r="P184" s="223"/>
      <c r="Q184" s="223"/>
      <c r="R184" s="152"/>
      <c r="T184" s="153"/>
      <c r="U184" s="150"/>
      <c r="V184" s="150"/>
      <c r="W184" s="154">
        <f>SUM(W185:W191)</f>
        <v>0</v>
      </c>
      <c r="X184" s="150"/>
      <c r="Y184" s="154">
        <f>SUM(Y185:Y191)</f>
        <v>5.8799999999999998E-2</v>
      </c>
      <c r="Z184" s="150"/>
      <c r="AA184" s="155">
        <f>SUM(AA185:AA191)</f>
        <v>0</v>
      </c>
      <c r="AR184" s="156" t="s">
        <v>178</v>
      </c>
      <c r="AT184" s="157" t="s">
        <v>76</v>
      </c>
      <c r="AU184" s="157" t="s">
        <v>85</v>
      </c>
      <c r="AY184" s="156" t="s">
        <v>199</v>
      </c>
      <c r="BK184" s="158">
        <f>SUM(BK185:BK191)</f>
        <v>0</v>
      </c>
    </row>
    <row r="185" spans="2:65" s="1" customFormat="1" ht="25.5" customHeight="1">
      <c r="B185" s="131"/>
      <c r="C185" s="160" t="s">
        <v>388</v>
      </c>
      <c r="D185" s="160" t="s">
        <v>200</v>
      </c>
      <c r="E185" s="161" t="s">
        <v>955</v>
      </c>
      <c r="F185" s="228" t="s">
        <v>956</v>
      </c>
      <c r="G185" s="228"/>
      <c r="H185" s="228"/>
      <c r="I185" s="228"/>
      <c r="J185" s="162" t="s">
        <v>251</v>
      </c>
      <c r="K185" s="163">
        <v>20</v>
      </c>
      <c r="L185" s="230">
        <v>0</v>
      </c>
      <c r="M185" s="230"/>
      <c r="N185" s="220">
        <f t="shared" ref="N185:N191" si="35">ROUND(L185*K185,3)</f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ref="W185:W191" si="36">V185*K185</f>
        <v>0</v>
      </c>
      <c r="X185" s="166">
        <v>0</v>
      </c>
      <c r="Y185" s="166">
        <f t="shared" ref="Y185:Y191" si="37">X185*K185</f>
        <v>0</v>
      </c>
      <c r="Z185" s="166">
        <v>0</v>
      </c>
      <c r="AA185" s="167">
        <f t="shared" ref="AA185:AA191" si="38">Z185*K185</f>
        <v>0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 t="shared" ref="BE185:BE191" si="39">IF(U185="základná",N185,0)</f>
        <v>0</v>
      </c>
      <c r="BF185" s="105">
        <f t="shared" ref="BF185:BF191" si="40">IF(U185="znížená",N185,0)</f>
        <v>0</v>
      </c>
      <c r="BG185" s="105">
        <f t="shared" ref="BG185:BG191" si="41">IF(U185="zákl. prenesená",N185,0)</f>
        <v>0</v>
      </c>
      <c r="BH185" s="105">
        <f t="shared" ref="BH185:BH191" si="42">IF(U185="zníž. prenesená",N185,0)</f>
        <v>0</v>
      </c>
      <c r="BI185" s="105">
        <f t="shared" ref="BI185:BI191" si="43">IF(U185="nulová",N185,0)</f>
        <v>0</v>
      </c>
      <c r="BJ185" s="18" t="s">
        <v>178</v>
      </c>
      <c r="BK185" s="168">
        <f t="shared" ref="BK185:BK191" si="44">ROUND(L185*K185,3)</f>
        <v>0</v>
      </c>
      <c r="BL185" s="18" t="s">
        <v>261</v>
      </c>
      <c r="BM185" s="18" t="s">
        <v>957</v>
      </c>
    </row>
    <row r="186" spans="2:65" s="1" customFormat="1" ht="25.5" customHeight="1">
      <c r="B186" s="131"/>
      <c r="C186" s="160" t="s">
        <v>392</v>
      </c>
      <c r="D186" s="160" t="s">
        <v>200</v>
      </c>
      <c r="E186" s="161" t="s">
        <v>958</v>
      </c>
      <c r="F186" s="228" t="s">
        <v>959</v>
      </c>
      <c r="G186" s="228"/>
      <c r="H186" s="228"/>
      <c r="I186" s="228"/>
      <c r="J186" s="162" t="s">
        <v>316</v>
      </c>
      <c r="K186" s="163">
        <v>84</v>
      </c>
      <c r="L186" s="230">
        <v>0</v>
      </c>
      <c r="M186" s="230"/>
      <c r="N186" s="220">
        <f t="shared" si="3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36"/>
        <v>0</v>
      </c>
      <c r="X186" s="166">
        <v>0</v>
      </c>
      <c r="Y186" s="166">
        <f t="shared" si="37"/>
        <v>0</v>
      </c>
      <c r="Z186" s="166">
        <v>0</v>
      </c>
      <c r="AA186" s="167">
        <f t="shared" si="38"/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178</v>
      </c>
      <c r="BK186" s="168">
        <f t="shared" si="44"/>
        <v>0</v>
      </c>
      <c r="BL186" s="18" t="s">
        <v>261</v>
      </c>
      <c r="BM186" s="18" t="s">
        <v>960</v>
      </c>
    </row>
    <row r="187" spans="2:65" s="1" customFormat="1" ht="16.5" customHeight="1">
      <c r="B187" s="131"/>
      <c r="C187" s="169" t="s">
        <v>396</v>
      </c>
      <c r="D187" s="169" t="s">
        <v>327</v>
      </c>
      <c r="E187" s="170" t="s">
        <v>961</v>
      </c>
      <c r="F187" s="229" t="s">
        <v>962</v>
      </c>
      <c r="G187" s="229"/>
      <c r="H187" s="229"/>
      <c r="I187" s="229"/>
      <c r="J187" s="171" t="s">
        <v>316</v>
      </c>
      <c r="K187" s="172">
        <v>84</v>
      </c>
      <c r="L187" s="231">
        <v>0</v>
      </c>
      <c r="M187" s="231"/>
      <c r="N187" s="221">
        <f t="shared" si="3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36"/>
        <v>0</v>
      </c>
      <c r="X187" s="166">
        <v>6.9999999999999999E-4</v>
      </c>
      <c r="Y187" s="166">
        <f t="shared" si="37"/>
        <v>5.8799999999999998E-2</v>
      </c>
      <c r="Z187" s="166">
        <v>0</v>
      </c>
      <c r="AA187" s="167">
        <f t="shared" si="38"/>
        <v>0</v>
      </c>
      <c r="AR187" s="18" t="s">
        <v>326</v>
      </c>
      <c r="AT187" s="18" t="s">
        <v>327</v>
      </c>
      <c r="AU187" s="18" t="s">
        <v>178</v>
      </c>
      <c r="AY187" s="18" t="s">
        <v>199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178</v>
      </c>
      <c r="BK187" s="168">
        <f t="shared" si="44"/>
        <v>0</v>
      </c>
      <c r="BL187" s="18" t="s">
        <v>261</v>
      </c>
      <c r="BM187" s="18" t="s">
        <v>963</v>
      </c>
    </row>
    <row r="188" spans="2:65" s="1" customFormat="1" ht="25.5" customHeight="1">
      <c r="B188" s="131"/>
      <c r="C188" s="160" t="s">
        <v>400</v>
      </c>
      <c r="D188" s="160" t="s">
        <v>200</v>
      </c>
      <c r="E188" s="161" t="s">
        <v>393</v>
      </c>
      <c r="F188" s="228" t="s">
        <v>394</v>
      </c>
      <c r="G188" s="228"/>
      <c r="H188" s="228"/>
      <c r="I188" s="228"/>
      <c r="J188" s="162" t="s">
        <v>316</v>
      </c>
      <c r="K188" s="163">
        <v>5</v>
      </c>
      <c r="L188" s="230">
        <v>0</v>
      </c>
      <c r="M188" s="230"/>
      <c r="N188" s="220">
        <f t="shared" si="3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36"/>
        <v>0</v>
      </c>
      <c r="X188" s="166">
        <v>0</v>
      </c>
      <c r="Y188" s="166">
        <f t="shared" si="37"/>
        <v>0</v>
      </c>
      <c r="Z188" s="166">
        <v>0</v>
      </c>
      <c r="AA188" s="167">
        <f t="shared" si="38"/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178</v>
      </c>
      <c r="BK188" s="168">
        <f t="shared" si="44"/>
        <v>0</v>
      </c>
      <c r="BL188" s="18" t="s">
        <v>261</v>
      </c>
      <c r="BM188" s="18" t="s">
        <v>964</v>
      </c>
    </row>
    <row r="189" spans="2:65" s="1" customFormat="1" ht="25.5" customHeight="1">
      <c r="B189" s="131"/>
      <c r="C189" s="160" t="s">
        <v>404</v>
      </c>
      <c r="D189" s="160" t="s">
        <v>200</v>
      </c>
      <c r="E189" s="161" t="s">
        <v>965</v>
      </c>
      <c r="F189" s="228" t="s">
        <v>966</v>
      </c>
      <c r="G189" s="228"/>
      <c r="H189" s="228"/>
      <c r="I189" s="228"/>
      <c r="J189" s="162" t="s">
        <v>316</v>
      </c>
      <c r="K189" s="163">
        <v>84</v>
      </c>
      <c r="L189" s="230">
        <v>0</v>
      </c>
      <c r="M189" s="230"/>
      <c r="N189" s="220">
        <f t="shared" si="3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36"/>
        <v>0</v>
      </c>
      <c r="X189" s="166">
        <v>0</v>
      </c>
      <c r="Y189" s="166">
        <f t="shared" si="37"/>
        <v>0</v>
      </c>
      <c r="Z189" s="166">
        <v>0</v>
      </c>
      <c r="AA189" s="167">
        <f t="shared" si="38"/>
        <v>0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178</v>
      </c>
      <c r="BK189" s="168">
        <f t="shared" si="44"/>
        <v>0</v>
      </c>
      <c r="BL189" s="18" t="s">
        <v>261</v>
      </c>
      <c r="BM189" s="18" t="s">
        <v>967</v>
      </c>
    </row>
    <row r="190" spans="2:65" s="1" customFormat="1" ht="16.5" customHeight="1">
      <c r="B190" s="131"/>
      <c r="C190" s="160" t="s">
        <v>408</v>
      </c>
      <c r="D190" s="160" t="s">
        <v>200</v>
      </c>
      <c r="E190" s="161" t="s">
        <v>968</v>
      </c>
      <c r="F190" s="228" t="s">
        <v>969</v>
      </c>
      <c r="G190" s="228"/>
      <c r="H190" s="228"/>
      <c r="I190" s="228"/>
      <c r="J190" s="162" t="s">
        <v>251</v>
      </c>
      <c r="K190" s="163">
        <v>20</v>
      </c>
      <c r="L190" s="230">
        <v>0</v>
      </c>
      <c r="M190" s="230"/>
      <c r="N190" s="220">
        <f t="shared" si="3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36"/>
        <v>0</v>
      </c>
      <c r="X190" s="166">
        <v>0</v>
      </c>
      <c r="Y190" s="166">
        <f t="shared" si="37"/>
        <v>0</v>
      </c>
      <c r="Z190" s="166">
        <v>0</v>
      </c>
      <c r="AA190" s="167">
        <f t="shared" si="38"/>
        <v>0</v>
      </c>
      <c r="AR190" s="18" t="s">
        <v>261</v>
      </c>
      <c r="AT190" s="18" t="s">
        <v>200</v>
      </c>
      <c r="AU190" s="18" t="s">
        <v>178</v>
      </c>
      <c r="AY190" s="18" t="s">
        <v>199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178</v>
      </c>
      <c r="BK190" s="168">
        <f t="shared" si="44"/>
        <v>0</v>
      </c>
      <c r="BL190" s="18" t="s">
        <v>261</v>
      </c>
      <c r="BM190" s="18" t="s">
        <v>970</v>
      </c>
    </row>
    <row r="191" spans="2:65" s="1" customFormat="1" ht="38.25" customHeight="1">
      <c r="B191" s="131"/>
      <c r="C191" s="160" t="s">
        <v>412</v>
      </c>
      <c r="D191" s="160" t="s">
        <v>200</v>
      </c>
      <c r="E191" s="161" t="s">
        <v>401</v>
      </c>
      <c r="F191" s="228" t="s">
        <v>402</v>
      </c>
      <c r="G191" s="228"/>
      <c r="H191" s="228"/>
      <c r="I191" s="228"/>
      <c r="J191" s="162" t="s">
        <v>334</v>
      </c>
      <c r="K191" s="164">
        <v>0</v>
      </c>
      <c r="L191" s="230">
        <v>0</v>
      </c>
      <c r="M191" s="230"/>
      <c r="N191" s="220">
        <f t="shared" si="3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36"/>
        <v>0</v>
      </c>
      <c r="X191" s="166">
        <v>0</v>
      </c>
      <c r="Y191" s="166">
        <f t="shared" si="37"/>
        <v>0</v>
      </c>
      <c r="Z191" s="166">
        <v>0</v>
      </c>
      <c r="AA191" s="167">
        <f t="shared" si="38"/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178</v>
      </c>
      <c r="BK191" s="168">
        <f t="shared" si="44"/>
        <v>0</v>
      </c>
      <c r="BL191" s="18" t="s">
        <v>261</v>
      </c>
      <c r="BM191" s="18" t="s">
        <v>971</v>
      </c>
    </row>
    <row r="192" spans="2:65" s="9" customFormat="1" ht="29.85" customHeight="1">
      <c r="B192" s="149"/>
      <c r="C192" s="150"/>
      <c r="D192" s="159" t="s">
        <v>171</v>
      </c>
      <c r="E192" s="159"/>
      <c r="F192" s="159"/>
      <c r="G192" s="159"/>
      <c r="H192" s="159"/>
      <c r="I192" s="159"/>
      <c r="J192" s="159"/>
      <c r="K192" s="159"/>
      <c r="L192" s="159"/>
      <c r="M192" s="159"/>
      <c r="N192" s="222">
        <f>BK192</f>
        <v>0</v>
      </c>
      <c r="O192" s="223"/>
      <c r="P192" s="223"/>
      <c r="Q192" s="223"/>
      <c r="R192" s="152"/>
      <c r="T192" s="153"/>
      <c r="U192" s="150"/>
      <c r="V192" s="150"/>
      <c r="W192" s="154">
        <f>SUM(W193:W196)</f>
        <v>0</v>
      </c>
      <c r="X192" s="150"/>
      <c r="Y192" s="154">
        <f>SUM(Y193:Y196)</f>
        <v>2.6144000000000001E-2</v>
      </c>
      <c r="Z192" s="150"/>
      <c r="AA192" s="155">
        <f>SUM(AA193:AA196)</f>
        <v>0</v>
      </c>
      <c r="AR192" s="156" t="s">
        <v>178</v>
      </c>
      <c r="AT192" s="157" t="s">
        <v>76</v>
      </c>
      <c r="AU192" s="157" t="s">
        <v>85</v>
      </c>
      <c r="AY192" s="156" t="s">
        <v>199</v>
      </c>
      <c r="BK192" s="158">
        <f>SUM(BK193:BK196)</f>
        <v>0</v>
      </c>
    </row>
    <row r="193" spans="2:65" s="1" customFormat="1" ht="25.5" customHeight="1">
      <c r="B193" s="131"/>
      <c r="C193" s="160" t="s">
        <v>416</v>
      </c>
      <c r="D193" s="160" t="s">
        <v>200</v>
      </c>
      <c r="E193" s="161" t="s">
        <v>405</v>
      </c>
      <c r="F193" s="228" t="s">
        <v>406</v>
      </c>
      <c r="G193" s="228"/>
      <c r="H193" s="228"/>
      <c r="I193" s="228"/>
      <c r="J193" s="162" t="s">
        <v>203</v>
      </c>
      <c r="K193" s="163">
        <v>80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2.3000000000000001E-4</v>
      </c>
      <c r="Y193" s="166">
        <f>X193*K193</f>
        <v>1.84E-2</v>
      </c>
      <c r="Z193" s="166">
        <v>0</v>
      </c>
      <c r="AA193" s="167">
        <f>Z193*K193</f>
        <v>0</v>
      </c>
      <c r="AR193" s="18" t="s">
        <v>261</v>
      </c>
      <c r="AT193" s="18" t="s">
        <v>200</v>
      </c>
      <c r="AU193" s="18" t="s">
        <v>178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261</v>
      </c>
      <c r="BM193" s="18" t="s">
        <v>972</v>
      </c>
    </row>
    <row r="194" spans="2:65" s="1" customFormat="1" ht="38.25" customHeight="1">
      <c r="B194" s="131"/>
      <c r="C194" s="160" t="s">
        <v>420</v>
      </c>
      <c r="D194" s="160" t="s">
        <v>200</v>
      </c>
      <c r="E194" s="161" t="s">
        <v>409</v>
      </c>
      <c r="F194" s="228" t="s">
        <v>410</v>
      </c>
      <c r="G194" s="228"/>
      <c r="H194" s="228"/>
      <c r="I194" s="228"/>
      <c r="J194" s="162" t="s">
        <v>203</v>
      </c>
      <c r="K194" s="163">
        <v>17.600000000000001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261</v>
      </c>
      <c r="AT194" s="18" t="s">
        <v>200</v>
      </c>
      <c r="AU194" s="18" t="s">
        <v>178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261</v>
      </c>
      <c r="BM194" s="18" t="s">
        <v>973</v>
      </c>
    </row>
    <row r="195" spans="2:65" s="1" customFormat="1" ht="25.5" customHeight="1">
      <c r="B195" s="131"/>
      <c r="C195" s="160" t="s">
        <v>424</v>
      </c>
      <c r="D195" s="160" t="s">
        <v>200</v>
      </c>
      <c r="E195" s="161" t="s">
        <v>974</v>
      </c>
      <c r="F195" s="228" t="s">
        <v>975</v>
      </c>
      <c r="G195" s="228"/>
      <c r="H195" s="228"/>
      <c r="I195" s="228"/>
      <c r="J195" s="162" t="s">
        <v>203</v>
      </c>
      <c r="K195" s="163">
        <v>17.600000000000001</v>
      </c>
      <c r="L195" s="230">
        <v>0</v>
      </c>
      <c r="M195" s="230"/>
      <c r="N195" s="220">
        <f>ROUND(L195*K195,3)</f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>V195*K195</f>
        <v>0</v>
      </c>
      <c r="X195" s="166">
        <v>3.1E-4</v>
      </c>
      <c r="Y195" s="166">
        <f>X195*K195</f>
        <v>5.4560000000000008E-3</v>
      </c>
      <c r="Z195" s="166">
        <v>0</v>
      </c>
      <c r="AA195" s="167">
        <f>Z195*K195</f>
        <v>0</v>
      </c>
      <c r="AR195" s="18" t="s">
        <v>261</v>
      </c>
      <c r="AT195" s="18" t="s">
        <v>200</v>
      </c>
      <c r="AU195" s="18" t="s">
        <v>178</v>
      </c>
      <c r="AY195" s="18" t="s">
        <v>199</v>
      </c>
      <c r="BE195" s="105">
        <f>IF(U195="základná",N195,0)</f>
        <v>0</v>
      </c>
      <c r="BF195" s="105">
        <f>IF(U195="znížená",N195,0)</f>
        <v>0</v>
      </c>
      <c r="BG195" s="105">
        <f>IF(U195="zákl. prenesená",N195,0)</f>
        <v>0</v>
      </c>
      <c r="BH195" s="105">
        <f>IF(U195="zníž. prenesená",N195,0)</f>
        <v>0</v>
      </c>
      <c r="BI195" s="105">
        <f>IF(U195="nulová",N195,0)</f>
        <v>0</v>
      </c>
      <c r="BJ195" s="18" t="s">
        <v>178</v>
      </c>
      <c r="BK195" s="168">
        <f>ROUND(L195*K195,3)</f>
        <v>0</v>
      </c>
      <c r="BL195" s="18" t="s">
        <v>261</v>
      </c>
      <c r="BM195" s="18" t="s">
        <v>976</v>
      </c>
    </row>
    <row r="196" spans="2:65" s="1" customFormat="1" ht="25.5" customHeight="1">
      <c r="B196" s="131"/>
      <c r="C196" s="160" t="s">
        <v>427</v>
      </c>
      <c r="D196" s="160" t="s">
        <v>200</v>
      </c>
      <c r="E196" s="161" t="s">
        <v>417</v>
      </c>
      <c r="F196" s="228" t="s">
        <v>418</v>
      </c>
      <c r="G196" s="228"/>
      <c r="H196" s="228"/>
      <c r="I196" s="228"/>
      <c r="J196" s="162" t="s">
        <v>203</v>
      </c>
      <c r="K196" s="163">
        <v>17.600000000000001</v>
      </c>
      <c r="L196" s="230">
        <v>0</v>
      </c>
      <c r="M196" s="230"/>
      <c r="N196" s="220">
        <f>ROUND(L196*K196,3)</f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>V196*K196</f>
        <v>0</v>
      </c>
      <c r="X196" s="166">
        <v>1.2999999999999999E-4</v>
      </c>
      <c r="Y196" s="166">
        <f>X196*K196</f>
        <v>2.2880000000000001E-3</v>
      </c>
      <c r="Z196" s="166">
        <v>0</v>
      </c>
      <c r="AA196" s="167">
        <f>Z196*K196</f>
        <v>0</v>
      </c>
      <c r="AR196" s="18" t="s">
        <v>261</v>
      </c>
      <c r="AT196" s="18" t="s">
        <v>200</v>
      </c>
      <c r="AU196" s="18" t="s">
        <v>178</v>
      </c>
      <c r="AY196" s="18" t="s">
        <v>199</v>
      </c>
      <c r="BE196" s="105">
        <f>IF(U196="základná",N196,0)</f>
        <v>0</v>
      </c>
      <c r="BF196" s="105">
        <f>IF(U196="znížená",N196,0)</f>
        <v>0</v>
      </c>
      <c r="BG196" s="105">
        <f>IF(U196="zákl. prenesená",N196,0)</f>
        <v>0</v>
      </c>
      <c r="BH196" s="105">
        <f>IF(U196="zníž. prenesená",N196,0)</f>
        <v>0</v>
      </c>
      <c r="BI196" s="105">
        <f>IF(U196="nulová",N196,0)</f>
        <v>0</v>
      </c>
      <c r="BJ196" s="18" t="s">
        <v>178</v>
      </c>
      <c r="BK196" s="168">
        <f>ROUND(L196*K196,3)</f>
        <v>0</v>
      </c>
      <c r="BL196" s="18" t="s">
        <v>261</v>
      </c>
      <c r="BM196" s="18" t="s">
        <v>977</v>
      </c>
    </row>
    <row r="197" spans="2:65" s="9" customFormat="1" ht="29.85" customHeight="1">
      <c r="B197" s="149"/>
      <c r="C197" s="150"/>
      <c r="D197" s="159" t="s">
        <v>867</v>
      </c>
      <c r="E197" s="159"/>
      <c r="F197" s="159"/>
      <c r="G197" s="159"/>
      <c r="H197" s="159"/>
      <c r="I197" s="159"/>
      <c r="J197" s="159"/>
      <c r="K197" s="159"/>
      <c r="L197" s="159"/>
      <c r="M197" s="159"/>
      <c r="N197" s="222">
        <f>BK197</f>
        <v>0</v>
      </c>
      <c r="O197" s="223"/>
      <c r="P197" s="223"/>
      <c r="Q197" s="223"/>
      <c r="R197" s="152"/>
      <c r="T197" s="153"/>
      <c r="U197" s="150"/>
      <c r="V197" s="150"/>
      <c r="W197" s="154">
        <f>SUM(W198:W199)</f>
        <v>0</v>
      </c>
      <c r="X197" s="150"/>
      <c r="Y197" s="154">
        <f>SUM(Y198:Y199)</f>
        <v>3.4977599999999998E-2</v>
      </c>
      <c r="Z197" s="150"/>
      <c r="AA197" s="155">
        <f>SUM(AA198:AA199)</f>
        <v>0</v>
      </c>
      <c r="AR197" s="156" t="s">
        <v>178</v>
      </c>
      <c r="AT197" s="157" t="s">
        <v>76</v>
      </c>
      <c r="AU197" s="157" t="s">
        <v>85</v>
      </c>
      <c r="AY197" s="156" t="s">
        <v>199</v>
      </c>
      <c r="BK197" s="158">
        <f>SUM(BK198:BK199)</f>
        <v>0</v>
      </c>
    </row>
    <row r="198" spans="2:65" s="1" customFormat="1" ht="16.5" customHeight="1">
      <c r="B198" s="131"/>
      <c r="C198" s="160" t="s">
        <v>430</v>
      </c>
      <c r="D198" s="160" t="s">
        <v>200</v>
      </c>
      <c r="E198" s="161" t="s">
        <v>978</v>
      </c>
      <c r="F198" s="228" t="s">
        <v>979</v>
      </c>
      <c r="G198" s="228"/>
      <c r="H198" s="228"/>
      <c r="I198" s="228"/>
      <c r="J198" s="162" t="s">
        <v>203</v>
      </c>
      <c r="K198" s="163">
        <v>12.145</v>
      </c>
      <c r="L198" s="230">
        <v>0</v>
      </c>
      <c r="M198" s="230"/>
      <c r="N198" s="220">
        <f>ROUND(L198*K198,3)</f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8" t="s">
        <v>261</v>
      </c>
      <c r="AT198" s="18" t="s">
        <v>200</v>
      </c>
      <c r="AU198" s="18" t="s">
        <v>178</v>
      </c>
      <c r="AY198" s="18" t="s">
        <v>199</v>
      </c>
      <c r="BE198" s="105">
        <f>IF(U198="základná",N198,0)</f>
        <v>0</v>
      </c>
      <c r="BF198" s="105">
        <f>IF(U198="znížená",N198,0)</f>
        <v>0</v>
      </c>
      <c r="BG198" s="105">
        <f>IF(U198="zákl. prenesená",N198,0)</f>
        <v>0</v>
      </c>
      <c r="BH198" s="105">
        <f>IF(U198="zníž. prenesená",N198,0)</f>
        <v>0</v>
      </c>
      <c r="BI198" s="105">
        <f>IF(U198="nulová",N198,0)</f>
        <v>0</v>
      </c>
      <c r="BJ198" s="18" t="s">
        <v>178</v>
      </c>
      <c r="BK198" s="168">
        <f>ROUND(L198*K198,3)</f>
        <v>0</v>
      </c>
      <c r="BL198" s="18" t="s">
        <v>261</v>
      </c>
      <c r="BM198" s="18" t="s">
        <v>980</v>
      </c>
    </row>
    <row r="199" spans="2:65" s="1" customFormat="1" ht="25.5" customHeight="1">
      <c r="B199" s="131"/>
      <c r="C199" s="160" t="s">
        <v>433</v>
      </c>
      <c r="D199" s="160" t="s">
        <v>200</v>
      </c>
      <c r="E199" s="161" t="s">
        <v>981</v>
      </c>
      <c r="F199" s="228" t="s">
        <v>982</v>
      </c>
      <c r="G199" s="228"/>
      <c r="H199" s="228"/>
      <c r="I199" s="228"/>
      <c r="J199" s="162" t="s">
        <v>203</v>
      </c>
      <c r="K199" s="163">
        <v>194.32</v>
      </c>
      <c r="L199" s="230">
        <v>0</v>
      </c>
      <c r="M199" s="230"/>
      <c r="N199" s="220">
        <f>ROUND(L199*K199,3)</f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>V199*K199</f>
        <v>0</v>
      </c>
      <c r="X199" s="166">
        <v>1.8000000000000001E-4</v>
      </c>
      <c r="Y199" s="166">
        <f>X199*K199</f>
        <v>3.4977599999999998E-2</v>
      </c>
      <c r="Z199" s="166">
        <v>0</v>
      </c>
      <c r="AA199" s="167">
        <f>Z199*K199</f>
        <v>0</v>
      </c>
      <c r="AR199" s="18" t="s">
        <v>261</v>
      </c>
      <c r="AT199" s="18" t="s">
        <v>200</v>
      </c>
      <c r="AU199" s="18" t="s">
        <v>178</v>
      </c>
      <c r="AY199" s="18" t="s">
        <v>199</v>
      </c>
      <c r="BE199" s="105">
        <f>IF(U199="základná",N199,0)</f>
        <v>0</v>
      </c>
      <c r="BF199" s="105">
        <f>IF(U199="znížená",N199,0)</f>
        <v>0</v>
      </c>
      <c r="BG199" s="105">
        <f>IF(U199="zákl. prenesená",N199,0)</f>
        <v>0</v>
      </c>
      <c r="BH199" s="105">
        <f>IF(U199="zníž. prenesená",N199,0)</f>
        <v>0</v>
      </c>
      <c r="BI199" s="105">
        <f>IF(U199="nulová",N199,0)</f>
        <v>0</v>
      </c>
      <c r="BJ199" s="18" t="s">
        <v>178</v>
      </c>
      <c r="BK199" s="168">
        <f>ROUND(L199*K199,3)</f>
        <v>0</v>
      </c>
      <c r="BL199" s="18" t="s">
        <v>261</v>
      </c>
      <c r="BM199" s="18" t="s">
        <v>983</v>
      </c>
    </row>
    <row r="200" spans="2:65" s="9" customFormat="1" ht="37.35" customHeight="1">
      <c r="B200" s="149"/>
      <c r="C200" s="150"/>
      <c r="D200" s="151" t="s">
        <v>868</v>
      </c>
      <c r="E200" s="151"/>
      <c r="F200" s="151"/>
      <c r="G200" s="151"/>
      <c r="H200" s="151"/>
      <c r="I200" s="151"/>
      <c r="J200" s="151"/>
      <c r="K200" s="151"/>
      <c r="L200" s="151"/>
      <c r="M200" s="151"/>
      <c r="N200" s="224">
        <f>BK200</f>
        <v>0</v>
      </c>
      <c r="O200" s="225"/>
      <c r="P200" s="225"/>
      <c r="Q200" s="225"/>
      <c r="R200" s="152"/>
      <c r="T200" s="153"/>
      <c r="U200" s="150"/>
      <c r="V200" s="150"/>
      <c r="W200" s="154">
        <f>W201</f>
        <v>0</v>
      </c>
      <c r="X200" s="150"/>
      <c r="Y200" s="154">
        <f>Y201</f>
        <v>0</v>
      </c>
      <c r="Z200" s="150"/>
      <c r="AA200" s="155">
        <f>AA201</f>
        <v>0</v>
      </c>
      <c r="AR200" s="156" t="s">
        <v>209</v>
      </c>
      <c r="AT200" s="157" t="s">
        <v>76</v>
      </c>
      <c r="AU200" s="157" t="s">
        <v>77</v>
      </c>
      <c r="AY200" s="156" t="s">
        <v>199</v>
      </c>
      <c r="BK200" s="158">
        <f>BK201</f>
        <v>0</v>
      </c>
    </row>
    <row r="201" spans="2:65" s="9" customFormat="1" ht="19.95" customHeight="1">
      <c r="B201" s="149"/>
      <c r="C201" s="150"/>
      <c r="D201" s="159" t="s">
        <v>869</v>
      </c>
      <c r="E201" s="159"/>
      <c r="F201" s="159"/>
      <c r="G201" s="159"/>
      <c r="H201" s="159"/>
      <c r="I201" s="159"/>
      <c r="J201" s="159"/>
      <c r="K201" s="159"/>
      <c r="L201" s="159"/>
      <c r="M201" s="159"/>
      <c r="N201" s="226">
        <f>BK201</f>
        <v>0</v>
      </c>
      <c r="O201" s="227"/>
      <c r="P201" s="227"/>
      <c r="Q201" s="227"/>
      <c r="R201" s="152"/>
      <c r="T201" s="153"/>
      <c r="U201" s="150"/>
      <c r="V201" s="150"/>
      <c r="W201" s="154">
        <f>W202</f>
        <v>0</v>
      </c>
      <c r="X201" s="150"/>
      <c r="Y201" s="154">
        <f>Y202</f>
        <v>0</v>
      </c>
      <c r="Z201" s="150"/>
      <c r="AA201" s="155">
        <f>AA202</f>
        <v>0</v>
      </c>
      <c r="AR201" s="156" t="s">
        <v>209</v>
      </c>
      <c r="AT201" s="157" t="s">
        <v>76</v>
      </c>
      <c r="AU201" s="157" t="s">
        <v>85</v>
      </c>
      <c r="AY201" s="156" t="s">
        <v>199</v>
      </c>
      <c r="BK201" s="158">
        <f>BK202</f>
        <v>0</v>
      </c>
    </row>
    <row r="202" spans="2:65" s="1" customFormat="1" ht="16.5" customHeight="1">
      <c r="B202" s="131"/>
      <c r="C202" s="160" t="s">
        <v>436</v>
      </c>
      <c r="D202" s="160" t="s">
        <v>200</v>
      </c>
      <c r="E202" s="161" t="s">
        <v>984</v>
      </c>
      <c r="F202" s="228" t="s">
        <v>985</v>
      </c>
      <c r="G202" s="228"/>
      <c r="H202" s="228"/>
      <c r="I202" s="228"/>
      <c r="J202" s="162" t="s">
        <v>316</v>
      </c>
      <c r="K202" s="163">
        <v>3</v>
      </c>
      <c r="L202" s="230">
        <v>0</v>
      </c>
      <c r="M202" s="230"/>
      <c r="N202" s="220">
        <f>ROUND(L202*K202,3)</f>
        <v>0</v>
      </c>
      <c r="O202" s="220"/>
      <c r="P202" s="220"/>
      <c r="Q202" s="220"/>
      <c r="R202" s="134"/>
      <c r="T202" s="165" t="s">
        <v>5</v>
      </c>
      <c r="U202" s="43" t="s">
        <v>44</v>
      </c>
      <c r="V202" s="35"/>
      <c r="W202" s="166">
        <f>V202*K202</f>
        <v>0</v>
      </c>
      <c r="X202" s="166">
        <v>0</v>
      </c>
      <c r="Y202" s="166">
        <f>X202*K202</f>
        <v>0</v>
      </c>
      <c r="Z202" s="166">
        <v>0</v>
      </c>
      <c r="AA202" s="167">
        <f>Z202*K202</f>
        <v>0</v>
      </c>
      <c r="AR202" s="18" t="s">
        <v>631</v>
      </c>
      <c r="AT202" s="18" t="s">
        <v>200</v>
      </c>
      <c r="AU202" s="18" t="s">
        <v>178</v>
      </c>
      <c r="AY202" s="18" t="s">
        <v>199</v>
      </c>
      <c r="BE202" s="105">
        <f>IF(U202="základná",N202,0)</f>
        <v>0</v>
      </c>
      <c r="BF202" s="105">
        <f>IF(U202="znížená",N202,0)</f>
        <v>0</v>
      </c>
      <c r="BG202" s="105">
        <f>IF(U202="zákl. prenesená",N202,0)</f>
        <v>0</v>
      </c>
      <c r="BH202" s="105">
        <f>IF(U202="zníž. prenesená",N202,0)</f>
        <v>0</v>
      </c>
      <c r="BI202" s="105">
        <f>IF(U202="nulová",N202,0)</f>
        <v>0</v>
      </c>
      <c r="BJ202" s="18" t="s">
        <v>178</v>
      </c>
      <c r="BK202" s="168">
        <f>ROUND(L202*K202,3)</f>
        <v>0</v>
      </c>
      <c r="BL202" s="18" t="s">
        <v>631</v>
      </c>
      <c r="BM202" s="18" t="s">
        <v>986</v>
      </c>
    </row>
    <row r="203" spans="2:65" s="9" customFormat="1" ht="37.35" customHeight="1">
      <c r="B203" s="149"/>
      <c r="C203" s="150"/>
      <c r="D203" s="151" t="s">
        <v>172</v>
      </c>
      <c r="E203" s="151"/>
      <c r="F203" s="151"/>
      <c r="G203" s="151"/>
      <c r="H203" s="151"/>
      <c r="I203" s="151"/>
      <c r="J203" s="151"/>
      <c r="K203" s="151"/>
      <c r="L203" s="151"/>
      <c r="M203" s="151"/>
      <c r="N203" s="259">
        <f>BK203</f>
        <v>0</v>
      </c>
      <c r="O203" s="260"/>
      <c r="P203" s="260"/>
      <c r="Q203" s="260"/>
      <c r="R203" s="152"/>
      <c r="T203" s="153"/>
      <c r="U203" s="150"/>
      <c r="V203" s="150"/>
      <c r="W203" s="154">
        <f>SUM(W204:W208)</f>
        <v>0</v>
      </c>
      <c r="X203" s="150"/>
      <c r="Y203" s="154">
        <f>SUM(Y204:Y208)</f>
        <v>0</v>
      </c>
      <c r="Z203" s="150"/>
      <c r="AA203" s="155">
        <f>SUM(AA204:AA208)</f>
        <v>0</v>
      </c>
      <c r="AR203" s="156" t="s">
        <v>204</v>
      </c>
      <c r="AT203" s="157" t="s">
        <v>76</v>
      </c>
      <c r="AU203" s="157" t="s">
        <v>77</v>
      </c>
      <c r="AY203" s="156" t="s">
        <v>199</v>
      </c>
      <c r="BK203" s="158">
        <f>SUM(BK204:BK208)</f>
        <v>0</v>
      </c>
    </row>
    <row r="204" spans="2:65" s="1" customFormat="1" ht="51" customHeight="1">
      <c r="B204" s="131"/>
      <c r="C204" s="160" t="s">
        <v>619</v>
      </c>
      <c r="D204" s="160" t="s">
        <v>200</v>
      </c>
      <c r="E204" s="161" t="s">
        <v>85</v>
      </c>
      <c r="F204" s="228" t="s">
        <v>421</v>
      </c>
      <c r="G204" s="228"/>
      <c r="H204" s="228"/>
      <c r="I204" s="228"/>
      <c r="J204" s="162" t="s">
        <v>5</v>
      </c>
      <c r="K204" s="163">
        <v>0</v>
      </c>
      <c r="L204" s="230">
        <v>0</v>
      </c>
      <c r="M204" s="230"/>
      <c r="N204" s="220">
        <f>ROUND(L204*K204,3)</f>
        <v>0</v>
      </c>
      <c r="O204" s="220"/>
      <c r="P204" s="220"/>
      <c r="Q204" s="220"/>
      <c r="R204" s="134"/>
      <c r="T204" s="165" t="s">
        <v>5</v>
      </c>
      <c r="U204" s="43" t="s">
        <v>44</v>
      </c>
      <c r="V204" s="35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8" t="s">
        <v>422</v>
      </c>
      <c r="AT204" s="18" t="s">
        <v>200</v>
      </c>
      <c r="AU204" s="18" t="s">
        <v>85</v>
      </c>
      <c r="AY204" s="18" t="s">
        <v>199</v>
      </c>
      <c r="BE204" s="105">
        <f>IF(U204="základná",N204,0)</f>
        <v>0</v>
      </c>
      <c r="BF204" s="105">
        <f>IF(U204="znížená",N204,0)</f>
        <v>0</v>
      </c>
      <c r="BG204" s="105">
        <f>IF(U204="zákl. prenesená",N204,0)</f>
        <v>0</v>
      </c>
      <c r="BH204" s="105">
        <f>IF(U204="zníž. prenesená",N204,0)</f>
        <v>0</v>
      </c>
      <c r="BI204" s="105">
        <f>IF(U204="nulová",N204,0)</f>
        <v>0</v>
      </c>
      <c r="BJ204" s="18" t="s">
        <v>178</v>
      </c>
      <c r="BK204" s="168">
        <f>ROUND(L204*K204,3)</f>
        <v>0</v>
      </c>
      <c r="BL204" s="18" t="s">
        <v>422</v>
      </c>
      <c r="BM204" s="18" t="s">
        <v>987</v>
      </c>
    </row>
    <row r="205" spans="2:65" s="1" customFormat="1" ht="51" customHeight="1">
      <c r="B205" s="131"/>
      <c r="C205" s="160" t="s">
        <v>623</v>
      </c>
      <c r="D205" s="160" t="s">
        <v>200</v>
      </c>
      <c r="E205" s="161" t="s">
        <v>178</v>
      </c>
      <c r="F205" s="228" t="s">
        <v>425</v>
      </c>
      <c r="G205" s="228"/>
      <c r="H205" s="228"/>
      <c r="I205" s="228"/>
      <c r="J205" s="162" t="s">
        <v>5</v>
      </c>
      <c r="K205" s="163">
        <v>0</v>
      </c>
      <c r="L205" s="230">
        <v>0</v>
      </c>
      <c r="M205" s="230"/>
      <c r="N205" s="220">
        <f>ROUND(L205*K205,3)</f>
        <v>0</v>
      </c>
      <c r="O205" s="220"/>
      <c r="P205" s="220"/>
      <c r="Q205" s="220"/>
      <c r="R205" s="134"/>
      <c r="T205" s="165" t="s">
        <v>5</v>
      </c>
      <c r="U205" s="43" t="s">
        <v>44</v>
      </c>
      <c r="V205" s="35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8" t="s">
        <v>422</v>
      </c>
      <c r="AT205" s="18" t="s">
        <v>200</v>
      </c>
      <c r="AU205" s="18" t="s">
        <v>85</v>
      </c>
      <c r="AY205" s="18" t="s">
        <v>199</v>
      </c>
      <c r="BE205" s="105">
        <f>IF(U205="základná",N205,0)</f>
        <v>0</v>
      </c>
      <c r="BF205" s="105">
        <f>IF(U205="znížená",N205,0)</f>
        <v>0</v>
      </c>
      <c r="BG205" s="105">
        <f>IF(U205="zákl. prenesená",N205,0)</f>
        <v>0</v>
      </c>
      <c r="BH205" s="105">
        <f>IF(U205="zníž. prenesená",N205,0)</f>
        <v>0</v>
      </c>
      <c r="BI205" s="105">
        <f>IF(U205="nulová",N205,0)</f>
        <v>0</v>
      </c>
      <c r="BJ205" s="18" t="s">
        <v>178</v>
      </c>
      <c r="BK205" s="168">
        <f>ROUND(L205*K205,3)</f>
        <v>0</v>
      </c>
      <c r="BL205" s="18" t="s">
        <v>422</v>
      </c>
      <c r="BM205" s="18" t="s">
        <v>988</v>
      </c>
    </row>
    <row r="206" spans="2:65" s="1" customFormat="1" ht="63.75" customHeight="1">
      <c r="B206" s="131"/>
      <c r="C206" s="160" t="s">
        <v>627</v>
      </c>
      <c r="D206" s="160" t="s">
        <v>200</v>
      </c>
      <c r="E206" s="161" t="s">
        <v>209</v>
      </c>
      <c r="F206" s="228" t="s">
        <v>428</v>
      </c>
      <c r="G206" s="228"/>
      <c r="H206" s="228"/>
      <c r="I206" s="228"/>
      <c r="J206" s="162" t="s">
        <v>5</v>
      </c>
      <c r="K206" s="163">
        <v>0</v>
      </c>
      <c r="L206" s="230">
        <v>0</v>
      </c>
      <c r="M206" s="230"/>
      <c r="N206" s="220">
        <f>ROUND(L206*K206,3)</f>
        <v>0</v>
      </c>
      <c r="O206" s="220"/>
      <c r="P206" s="220"/>
      <c r="Q206" s="220"/>
      <c r="R206" s="134"/>
      <c r="T206" s="165" t="s">
        <v>5</v>
      </c>
      <c r="U206" s="43" t="s">
        <v>44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8" t="s">
        <v>422</v>
      </c>
      <c r="AT206" s="18" t="s">
        <v>200</v>
      </c>
      <c r="AU206" s="18" t="s">
        <v>85</v>
      </c>
      <c r="AY206" s="18" t="s">
        <v>199</v>
      </c>
      <c r="BE206" s="105">
        <f>IF(U206="základná",N206,0)</f>
        <v>0</v>
      </c>
      <c r="BF206" s="105">
        <f>IF(U206="znížená",N206,0)</f>
        <v>0</v>
      </c>
      <c r="BG206" s="105">
        <f>IF(U206="zákl. prenesená",N206,0)</f>
        <v>0</v>
      </c>
      <c r="BH206" s="105">
        <f>IF(U206="zníž. prenesená",N206,0)</f>
        <v>0</v>
      </c>
      <c r="BI206" s="105">
        <f>IF(U206="nulová",N206,0)</f>
        <v>0</v>
      </c>
      <c r="BJ206" s="18" t="s">
        <v>178</v>
      </c>
      <c r="BK206" s="168">
        <f>ROUND(L206*K206,3)</f>
        <v>0</v>
      </c>
      <c r="BL206" s="18" t="s">
        <v>422</v>
      </c>
      <c r="BM206" s="18" t="s">
        <v>989</v>
      </c>
    </row>
    <row r="207" spans="2:65" s="1" customFormat="1" ht="51" customHeight="1">
      <c r="B207" s="131"/>
      <c r="C207" s="160" t="s">
        <v>631</v>
      </c>
      <c r="D207" s="160" t="s">
        <v>200</v>
      </c>
      <c r="E207" s="161" t="s">
        <v>216</v>
      </c>
      <c r="F207" s="228" t="s">
        <v>431</v>
      </c>
      <c r="G207" s="228"/>
      <c r="H207" s="228"/>
      <c r="I207" s="228"/>
      <c r="J207" s="162" t="s">
        <v>5</v>
      </c>
      <c r="K207" s="163">
        <v>0</v>
      </c>
      <c r="L207" s="230">
        <v>0</v>
      </c>
      <c r="M207" s="230"/>
      <c r="N207" s="220">
        <f>ROUND(L207*K207,3)</f>
        <v>0</v>
      </c>
      <c r="O207" s="220"/>
      <c r="P207" s="220"/>
      <c r="Q207" s="220"/>
      <c r="R207" s="134"/>
      <c r="T207" s="165" t="s">
        <v>5</v>
      </c>
      <c r="U207" s="43" t="s">
        <v>44</v>
      </c>
      <c r="V207" s="35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8" t="s">
        <v>422</v>
      </c>
      <c r="AT207" s="18" t="s">
        <v>200</v>
      </c>
      <c r="AU207" s="18" t="s">
        <v>85</v>
      </c>
      <c r="AY207" s="18" t="s">
        <v>199</v>
      </c>
      <c r="BE207" s="105">
        <f>IF(U207="základná",N207,0)</f>
        <v>0</v>
      </c>
      <c r="BF207" s="105">
        <f>IF(U207="znížená",N207,0)</f>
        <v>0</v>
      </c>
      <c r="BG207" s="105">
        <f>IF(U207="zákl. prenesená",N207,0)</f>
        <v>0</v>
      </c>
      <c r="BH207" s="105">
        <f>IF(U207="zníž. prenesená",N207,0)</f>
        <v>0</v>
      </c>
      <c r="BI207" s="105">
        <f>IF(U207="nulová",N207,0)</f>
        <v>0</v>
      </c>
      <c r="BJ207" s="18" t="s">
        <v>178</v>
      </c>
      <c r="BK207" s="168">
        <f>ROUND(L207*K207,3)</f>
        <v>0</v>
      </c>
      <c r="BL207" s="18" t="s">
        <v>422</v>
      </c>
      <c r="BM207" s="18" t="s">
        <v>990</v>
      </c>
    </row>
    <row r="208" spans="2:65" s="1" customFormat="1" ht="25.5" customHeight="1">
      <c r="B208" s="131"/>
      <c r="C208" s="160" t="s">
        <v>633</v>
      </c>
      <c r="D208" s="160" t="s">
        <v>200</v>
      </c>
      <c r="E208" s="161" t="s">
        <v>220</v>
      </c>
      <c r="F208" s="228" t="s">
        <v>434</v>
      </c>
      <c r="G208" s="228"/>
      <c r="H208" s="228"/>
      <c r="I208" s="228"/>
      <c r="J208" s="162" t="s">
        <v>5</v>
      </c>
      <c r="K208" s="163">
        <v>0</v>
      </c>
      <c r="L208" s="230">
        <v>0</v>
      </c>
      <c r="M208" s="230"/>
      <c r="N208" s="220">
        <f>ROUND(L208*K208,3)</f>
        <v>0</v>
      </c>
      <c r="O208" s="220"/>
      <c r="P208" s="220"/>
      <c r="Q208" s="220"/>
      <c r="R208" s="134"/>
      <c r="T208" s="165" t="s">
        <v>5</v>
      </c>
      <c r="U208" s="43" t="s">
        <v>44</v>
      </c>
      <c r="V208" s="35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8" t="s">
        <v>422</v>
      </c>
      <c r="AT208" s="18" t="s">
        <v>200</v>
      </c>
      <c r="AU208" s="18" t="s">
        <v>85</v>
      </c>
      <c r="AY208" s="18" t="s">
        <v>199</v>
      </c>
      <c r="BE208" s="105">
        <f>IF(U208="základná",N208,0)</f>
        <v>0</v>
      </c>
      <c r="BF208" s="105">
        <f>IF(U208="znížená",N208,0)</f>
        <v>0</v>
      </c>
      <c r="BG208" s="105">
        <f>IF(U208="zákl. prenesená",N208,0)</f>
        <v>0</v>
      </c>
      <c r="BH208" s="105">
        <f>IF(U208="zníž. prenesená",N208,0)</f>
        <v>0</v>
      </c>
      <c r="BI208" s="105">
        <f>IF(U208="nulová",N208,0)</f>
        <v>0</v>
      </c>
      <c r="BJ208" s="18" t="s">
        <v>178</v>
      </c>
      <c r="BK208" s="168">
        <f>ROUND(L208*K208,3)</f>
        <v>0</v>
      </c>
      <c r="BL208" s="18" t="s">
        <v>422</v>
      </c>
      <c r="BM208" s="18" t="s">
        <v>991</v>
      </c>
    </row>
    <row r="209" spans="2:65" s="9" customFormat="1" ht="37.35" customHeight="1">
      <c r="B209" s="149"/>
      <c r="C209" s="150"/>
      <c r="D209" s="151" t="s">
        <v>173</v>
      </c>
      <c r="E209" s="151"/>
      <c r="F209" s="151"/>
      <c r="G209" s="151"/>
      <c r="H209" s="151"/>
      <c r="I209" s="151"/>
      <c r="J209" s="151"/>
      <c r="K209" s="151"/>
      <c r="L209" s="151"/>
      <c r="M209" s="151"/>
      <c r="N209" s="224">
        <f>BK209</f>
        <v>0</v>
      </c>
      <c r="O209" s="225"/>
      <c r="P209" s="225"/>
      <c r="Q209" s="225"/>
      <c r="R209" s="152"/>
      <c r="T209" s="153"/>
      <c r="U209" s="150"/>
      <c r="V209" s="150"/>
      <c r="W209" s="154">
        <f>W210</f>
        <v>0</v>
      </c>
      <c r="X209" s="150"/>
      <c r="Y209" s="154">
        <f>Y210</f>
        <v>0</v>
      </c>
      <c r="Z209" s="150"/>
      <c r="AA209" s="155">
        <f>AA210</f>
        <v>0</v>
      </c>
      <c r="AR209" s="156" t="s">
        <v>216</v>
      </c>
      <c r="AT209" s="157" t="s">
        <v>76</v>
      </c>
      <c r="AU209" s="157" t="s">
        <v>77</v>
      </c>
      <c r="AY209" s="156" t="s">
        <v>199</v>
      </c>
      <c r="BK209" s="158">
        <f>BK210</f>
        <v>0</v>
      </c>
    </row>
    <row r="210" spans="2:65" s="9" customFormat="1" ht="19.95" customHeight="1">
      <c r="B210" s="149"/>
      <c r="C210" s="150"/>
      <c r="D210" s="159" t="s">
        <v>174</v>
      </c>
      <c r="E210" s="159"/>
      <c r="F210" s="159"/>
      <c r="G210" s="159"/>
      <c r="H210" s="159"/>
      <c r="I210" s="159"/>
      <c r="J210" s="159"/>
      <c r="K210" s="159"/>
      <c r="L210" s="159"/>
      <c r="M210" s="159"/>
      <c r="N210" s="226">
        <f>BK210</f>
        <v>0</v>
      </c>
      <c r="O210" s="227"/>
      <c r="P210" s="227"/>
      <c r="Q210" s="227"/>
      <c r="R210" s="152"/>
      <c r="T210" s="153"/>
      <c r="U210" s="150"/>
      <c r="V210" s="150"/>
      <c r="W210" s="154">
        <f>W211</f>
        <v>0</v>
      </c>
      <c r="X210" s="150"/>
      <c r="Y210" s="154">
        <f>Y211</f>
        <v>0</v>
      </c>
      <c r="Z210" s="150"/>
      <c r="AA210" s="155">
        <f>AA211</f>
        <v>0</v>
      </c>
      <c r="AR210" s="156" t="s">
        <v>216</v>
      </c>
      <c r="AT210" s="157" t="s">
        <v>76</v>
      </c>
      <c r="AU210" s="157" t="s">
        <v>85</v>
      </c>
      <c r="AY210" s="156" t="s">
        <v>199</v>
      </c>
      <c r="BK210" s="158">
        <f>BK211</f>
        <v>0</v>
      </c>
    </row>
    <row r="211" spans="2:65" s="1" customFormat="1" ht="25.5" customHeight="1">
      <c r="B211" s="131"/>
      <c r="C211" s="160" t="s">
        <v>635</v>
      </c>
      <c r="D211" s="160" t="s">
        <v>200</v>
      </c>
      <c r="E211" s="161" t="s">
        <v>437</v>
      </c>
      <c r="F211" s="228" t="s">
        <v>438</v>
      </c>
      <c r="G211" s="228"/>
      <c r="H211" s="228"/>
      <c r="I211" s="228"/>
      <c r="J211" s="162" t="s">
        <v>439</v>
      </c>
      <c r="K211" s="163">
        <v>1</v>
      </c>
      <c r="L211" s="230">
        <v>0</v>
      </c>
      <c r="M211" s="230"/>
      <c r="N211" s="220">
        <f>ROUND(L211*K211,3)</f>
        <v>0</v>
      </c>
      <c r="O211" s="220"/>
      <c r="P211" s="220"/>
      <c r="Q211" s="220"/>
      <c r="R211" s="134"/>
      <c r="T211" s="165" t="s">
        <v>5</v>
      </c>
      <c r="U211" s="43" t="s">
        <v>44</v>
      </c>
      <c r="V211" s="35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8" t="s">
        <v>440</v>
      </c>
      <c r="AT211" s="18" t="s">
        <v>200</v>
      </c>
      <c r="AU211" s="18" t="s">
        <v>178</v>
      </c>
      <c r="AY211" s="18" t="s">
        <v>199</v>
      </c>
      <c r="BE211" s="105">
        <f>IF(U211="základná",N211,0)</f>
        <v>0</v>
      </c>
      <c r="BF211" s="105">
        <f>IF(U211="znížená",N211,0)</f>
        <v>0</v>
      </c>
      <c r="BG211" s="105">
        <f>IF(U211="zákl. prenesená",N211,0)</f>
        <v>0</v>
      </c>
      <c r="BH211" s="105">
        <f>IF(U211="zníž. prenesená",N211,0)</f>
        <v>0</v>
      </c>
      <c r="BI211" s="105">
        <f>IF(U211="nulová",N211,0)</f>
        <v>0</v>
      </c>
      <c r="BJ211" s="18" t="s">
        <v>178</v>
      </c>
      <c r="BK211" s="168">
        <f>ROUND(L211*K211,3)</f>
        <v>0</v>
      </c>
      <c r="BL211" s="18" t="s">
        <v>440</v>
      </c>
      <c r="BM211" s="18" t="s">
        <v>992</v>
      </c>
    </row>
    <row r="212" spans="2:65" s="1" customFormat="1" ht="49.95" customHeight="1">
      <c r="B212" s="34"/>
      <c r="C212" s="35"/>
      <c r="D212" s="151"/>
      <c r="E212" s="35"/>
      <c r="F212" s="35"/>
      <c r="G212" s="35"/>
      <c r="H212" s="35"/>
      <c r="I212" s="35"/>
      <c r="J212" s="35"/>
      <c r="K212" s="35"/>
      <c r="L212" s="35"/>
      <c r="M212" s="35"/>
      <c r="N212" s="224"/>
      <c r="O212" s="225"/>
      <c r="P212" s="225"/>
      <c r="Q212" s="225"/>
      <c r="R212" s="36"/>
      <c r="T212" s="173"/>
      <c r="U212" s="55"/>
      <c r="V212" s="55"/>
      <c r="W212" s="55"/>
      <c r="X212" s="55"/>
      <c r="Y212" s="55"/>
      <c r="Z212" s="55"/>
      <c r="AA212" s="57"/>
      <c r="AT212" s="18"/>
      <c r="AU212" s="18"/>
      <c r="AY212" s="18"/>
      <c r="BK212" s="168"/>
    </row>
    <row r="213" spans="2:65" s="1" customFormat="1" ht="6.9" customHeight="1">
      <c r="B213" s="58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60"/>
    </row>
  </sheetData>
  <mergeCells count="292">
    <mergeCell ref="F206:I206"/>
    <mergeCell ref="F204:I204"/>
    <mergeCell ref="F205:I205"/>
    <mergeCell ref="F207:I207"/>
    <mergeCell ref="F208:I208"/>
    <mergeCell ref="F211:I211"/>
    <mergeCell ref="N211:Q211"/>
    <mergeCell ref="N203:Q203"/>
    <mergeCell ref="N209:Q209"/>
    <mergeCell ref="N210:Q210"/>
    <mergeCell ref="N207:Q207"/>
    <mergeCell ref="N208:Q208"/>
    <mergeCell ref="N212:Q212"/>
    <mergeCell ref="L206:M206"/>
    <mergeCell ref="L204:M204"/>
    <mergeCell ref="L205:M205"/>
    <mergeCell ref="L207:M207"/>
    <mergeCell ref="L208:M208"/>
    <mergeCell ref="L211:M211"/>
    <mergeCell ref="N177:Q177"/>
    <mergeCell ref="N178:Q178"/>
    <mergeCell ref="N179:Q179"/>
    <mergeCell ref="N180:Q180"/>
    <mergeCell ref="N181:Q181"/>
    <mergeCell ref="N182:Q182"/>
    <mergeCell ref="N183:Q183"/>
    <mergeCell ref="N185:Q185"/>
    <mergeCell ref="N186:Q186"/>
    <mergeCell ref="N187:Q187"/>
    <mergeCell ref="N188:Q188"/>
    <mergeCell ref="N189:Q189"/>
    <mergeCell ref="N190:Q190"/>
    <mergeCell ref="N191:Q191"/>
    <mergeCell ref="N184:Q184"/>
    <mergeCell ref="N192:Q192"/>
    <mergeCell ref="N193:Q193"/>
    <mergeCell ref="F196:I196"/>
    <mergeCell ref="F198:I198"/>
    <mergeCell ref="F199:I199"/>
    <mergeCell ref="F202:I202"/>
    <mergeCell ref="L185:M185"/>
    <mergeCell ref="L187:M187"/>
    <mergeCell ref="L186:M186"/>
    <mergeCell ref="L188:M188"/>
    <mergeCell ref="L189:M189"/>
    <mergeCell ref="L190:M190"/>
    <mergeCell ref="L191:M191"/>
    <mergeCell ref="L193:M193"/>
    <mergeCell ref="L194:M194"/>
    <mergeCell ref="L195:M195"/>
    <mergeCell ref="L196:M196"/>
    <mergeCell ref="L198:M198"/>
    <mergeCell ref="L199:M199"/>
    <mergeCell ref="L202:M202"/>
    <mergeCell ref="F185:I185"/>
    <mergeCell ref="F187:I187"/>
    <mergeCell ref="F186:I186"/>
    <mergeCell ref="F188:I188"/>
    <mergeCell ref="F189:I189"/>
    <mergeCell ref="F190:I190"/>
    <mergeCell ref="N196:Q196"/>
    <mergeCell ref="N198:Q198"/>
    <mergeCell ref="N199:Q199"/>
    <mergeCell ref="N202:Q202"/>
    <mergeCell ref="N204:Q204"/>
    <mergeCell ref="N205:Q205"/>
    <mergeCell ref="N206:Q206"/>
    <mergeCell ref="N197:Q197"/>
    <mergeCell ref="N200:Q200"/>
    <mergeCell ref="N201:Q201"/>
    <mergeCell ref="S2:AC2"/>
    <mergeCell ref="M27:P27"/>
    <mergeCell ref="M28:P28"/>
    <mergeCell ref="M30:P30"/>
    <mergeCell ref="H32:J32"/>
    <mergeCell ref="M32:P32"/>
    <mergeCell ref="H33:J33"/>
    <mergeCell ref="M33:P33"/>
    <mergeCell ref="N195:Q195"/>
    <mergeCell ref="N194:Q194"/>
    <mergeCell ref="F195:I195"/>
    <mergeCell ref="F191:I191"/>
    <mergeCell ref="F193:I193"/>
    <mergeCell ref="F194:I194"/>
    <mergeCell ref="H34:J34"/>
    <mergeCell ref="M34:P34"/>
    <mergeCell ref="H35:J35"/>
    <mergeCell ref="M35:P35"/>
    <mergeCell ref="H36:J36"/>
    <mergeCell ref="M36:P36"/>
    <mergeCell ref="L38:P38"/>
    <mergeCell ref="E15:L15"/>
    <mergeCell ref="O15:P15"/>
    <mergeCell ref="O17:P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O18:P18"/>
    <mergeCell ref="O20:P20"/>
    <mergeCell ref="O21:P21"/>
    <mergeCell ref="E24:L24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N130:Q130"/>
    <mergeCell ref="N131:Q131"/>
    <mergeCell ref="N132:Q132"/>
    <mergeCell ref="F133:I133"/>
    <mergeCell ref="F134:I134"/>
    <mergeCell ref="L133:M133"/>
    <mergeCell ref="N133:Q133"/>
    <mergeCell ref="L134:M134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F135:I135"/>
    <mergeCell ref="F138:I138"/>
    <mergeCell ref="F137:I137"/>
    <mergeCell ref="F136:I136"/>
    <mergeCell ref="F139:I139"/>
    <mergeCell ref="F140:I140"/>
    <mergeCell ref="F141:I141"/>
    <mergeCell ref="F142:I142"/>
    <mergeCell ref="F143:I143"/>
    <mergeCell ref="F144:I144"/>
    <mergeCell ref="F145:I145"/>
    <mergeCell ref="F147:I147"/>
    <mergeCell ref="F148:I148"/>
    <mergeCell ref="F149:I149"/>
    <mergeCell ref="F150:I150"/>
    <mergeCell ref="L135:M135"/>
    <mergeCell ref="L140:M140"/>
    <mergeCell ref="L136:M136"/>
    <mergeCell ref="L137:M137"/>
    <mergeCell ref="L138:M138"/>
    <mergeCell ref="L139:M139"/>
    <mergeCell ref="L141:M141"/>
    <mergeCell ref="L142:M142"/>
    <mergeCell ref="L143:M143"/>
    <mergeCell ref="L144:M144"/>
    <mergeCell ref="L145:M145"/>
    <mergeCell ref="L147:M147"/>
    <mergeCell ref="L148:M148"/>
    <mergeCell ref="L149:M149"/>
    <mergeCell ref="L150:M150"/>
    <mergeCell ref="N142:Q142"/>
    <mergeCell ref="N145:Q145"/>
    <mergeCell ref="N143:Q143"/>
    <mergeCell ref="N144:Q144"/>
    <mergeCell ref="N147:Q147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6:Q156"/>
    <mergeCell ref="N157:Q157"/>
    <mergeCell ref="N146:Q146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N175:Q175"/>
    <mergeCell ref="N173:Q173"/>
    <mergeCell ref="N174:Q174"/>
    <mergeCell ref="N172:Q172"/>
    <mergeCell ref="N176:Q176"/>
    <mergeCell ref="F166:I166"/>
    <mergeCell ref="F167:I167"/>
    <mergeCell ref="F168:I168"/>
    <mergeCell ref="F170:I170"/>
    <mergeCell ref="F173:I173"/>
    <mergeCell ref="F174:I174"/>
    <mergeCell ref="F175:I175"/>
    <mergeCell ref="N167:Q167"/>
    <mergeCell ref="N168:Q168"/>
    <mergeCell ref="N170:Q170"/>
    <mergeCell ref="N169:Q169"/>
    <mergeCell ref="N171:Q171"/>
    <mergeCell ref="F177:I177"/>
    <mergeCell ref="F178:I178"/>
    <mergeCell ref="F179:I179"/>
    <mergeCell ref="F180:I180"/>
    <mergeCell ref="F181:I181"/>
    <mergeCell ref="F182:I182"/>
    <mergeCell ref="F183:I183"/>
    <mergeCell ref="L166:M166"/>
    <mergeCell ref="L167:M167"/>
    <mergeCell ref="L168:M168"/>
    <mergeCell ref="L170:M170"/>
    <mergeCell ref="L173:M173"/>
    <mergeCell ref="L174:M174"/>
    <mergeCell ref="L175:M175"/>
    <mergeCell ref="L177:M177"/>
    <mergeCell ref="L178:M178"/>
    <mergeCell ref="L179:M179"/>
    <mergeCell ref="L180:M180"/>
    <mergeCell ref="L181:M181"/>
    <mergeCell ref="L182:M182"/>
    <mergeCell ref="L183:M183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</mergeCell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29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201"/>
  <sheetViews>
    <sheetView showGridLines="0" workbookViewId="0">
      <pane ySplit="1" topLeftCell="A3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98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993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N102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(SUM(BE102:BE109)+SUM(BE127:BE199))</f>
        <v>0</v>
      </c>
      <c r="I32" s="249"/>
      <c r="J32" s="249"/>
      <c r="K32" s="35"/>
      <c r="L32" s="35"/>
      <c r="M32" s="255">
        <f>ROUND((SUM(BE102:BE109)+SUM(BE127:BE199)),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(SUM(BF102:BF109)+SUM(BF127:BF199))</f>
        <v>0</v>
      </c>
      <c r="I33" s="249"/>
      <c r="J33" s="249"/>
      <c r="K33" s="35"/>
      <c r="L33" s="35"/>
      <c r="M33" s="255">
        <f>ROUND((SUM(BF102:BF109)+SUM(BF127:BF199)),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(SUM(BG102:BG109)+SUM(BG127:BG199))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(SUM(BH102:BH109)+SUM(BH127:BH199))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(SUM(BI102:BI109)+SUM(BI127:BI199))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E2-strecha - E2.1 23-11 Budova ZHÚ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N127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N128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994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N129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N137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444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N138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N164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445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N178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168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N182</f>
        <v>0</v>
      </c>
      <c r="O97" s="243"/>
      <c r="P97" s="243"/>
      <c r="Q97" s="243"/>
      <c r="R97" s="128"/>
    </row>
    <row r="98" spans="2:65" s="6" customFormat="1" ht="24.9" customHeight="1">
      <c r="B98" s="122"/>
      <c r="C98" s="123"/>
      <c r="D98" s="124" t="s">
        <v>172</v>
      </c>
      <c r="E98" s="123"/>
      <c r="F98" s="123"/>
      <c r="G98" s="123"/>
      <c r="H98" s="123"/>
      <c r="I98" s="123"/>
      <c r="J98" s="123"/>
      <c r="K98" s="123"/>
      <c r="L98" s="123"/>
      <c r="M98" s="123"/>
      <c r="N98" s="241">
        <f>N191</f>
        <v>0</v>
      </c>
      <c r="O98" s="242"/>
      <c r="P98" s="242"/>
      <c r="Q98" s="242"/>
      <c r="R98" s="125"/>
    </row>
    <row r="99" spans="2:65" s="6" customFormat="1" ht="24.9" customHeight="1">
      <c r="B99" s="122"/>
      <c r="C99" s="123"/>
      <c r="D99" s="124" t="s">
        <v>173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N197</f>
        <v>0</v>
      </c>
      <c r="O99" s="242"/>
      <c r="P99" s="242"/>
      <c r="Q99" s="242"/>
      <c r="R99" s="125"/>
    </row>
    <row r="100" spans="2:65" s="7" customFormat="1" ht="19.95" customHeight="1">
      <c r="B100" s="126"/>
      <c r="C100" s="127"/>
      <c r="D100" s="101" t="s">
        <v>174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N198</f>
        <v>0</v>
      </c>
      <c r="O100" s="243"/>
      <c r="P100" s="243"/>
      <c r="Q100" s="243"/>
      <c r="R100" s="128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5" s="1" customFormat="1" ht="29.25" customHeight="1">
      <c r="B102" s="34"/>
      <c r="C102" s="121" t="s">
        <v>175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40">
        <f>ROUND(N103+N104+N105+N106+N107+N108,2)</f>
        <v>0</v>
      </c>
      <c r="O102" s="245"/>
      <c r="P102" s="245"/>
      <c r="Q102" s="245"/>
      <c r="R102" s="36"/>
      <c r="T102" s="129"/>
      <c r="U102" s="130" t="s">
        <v>41</v>
      </c>
    </row>
    <row r="103" spans="2:65" s="1" customFormat="1" ht="18" customHeight="1">
      <c r="B103" s="131"/>
      <c r="C103" s="132"/>
      <c r="D103" s="179" t="s">
        <v>176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ref="BE103:BE108" si="0">IF(U103="základná",N103,0)</f>
        <v>0</v>
      </c>
      <c r="BF103" s="139">
        <f t="shared" ref="BF103:BF108" si="1">IF(U103="znížená",N103,0)</f>
        <v>0</v>
      </c>
      <c r="BG103" s="139">
        <f t="shared" ref="BG103:BG108" si="2">IF(U103="zákl. prenesená",N103,0)</f>
        <v>0</v>
      </c>
      <c r="BH103" s="139">
        <f t="shared" ref="BH103:BH108" si="3">IF(U103="zníž. prenesená",N103,0)</f>
        <v>0</v>
      </c>
      <c r="BI103" s="139">
        <f t="shared" ref="BI103:BI108" si="4">IF(U103="nulová",N103,0)</f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79" t="s">
        <v>179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180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181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182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33" t="s">
        <v>183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40"/>
      <c r="U108" s="141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184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29.25" customHeight="1">
      <c r="B110" s="34"/>
      <c r="C110" s="112" t="s">
        <v>146</v>
      </c>
      <c r="D110" s="113"/>
      <c r="E110" s="113"/>
      <c r="F110" s="113"/>
      <c r="G110" s="113"/>
      <c r="H110" s="113"/>
      <c r="I110" s="113"/>
      <c r="J110" s="113"/>
      <c r="K110" s="113"/>
      <c r="L110" s="178">
        <f>ROUND(SUM(N88+N102),2)</f>
        <v>0</v>
      </c>
      <c r="M110" s="178"/>
      <c r="N110" s="178"/>
      <c r="O110" s="178"/>
      <c r="P110" s="178"/>
      <c r="Q110" s="178"/>
      <c r="R110" s="36"/>
    </row>
    <row r="111" spans="2:65" s="1" customFormat="1" ht="6.9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5" spans="2:63" s="1" customFormat="1" ht="6.9" customHeight="1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/>
    </row>
    <row r="116" spans="2:63" s="1" customFormat="1" ht="36.9" customHeight="1">
      <c r="B116" s="34"/>
      <c r="C116" s="193" t="s">
        <v>185</v>
      </c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36"/>
    </row>
    <row r="117" spans="2:63" s="1" customFormat="1" ht="6.9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3" s="1" customFormat="1" ht="30" customHeight="1">
      <c r="B118" s="34"/>
      <c r="C118" s="29" t="s">
        <v>17</v>
      </c>
      <c r="D118" s="35"/>
      <c r="E118" s="35"/>
      <c r="F118" s="250" t="str">
        <f>F6</f>
        <v>IA 0138/0 ENERGETICKÉ ÚSPORY BUDOV</v>
      </c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35"/>
      <c r="R118" s="36"/>
    </row>
    <row r="119" spans="2:63" s="1" customFormat="1" ht="36.9" customHeight="1">
      <c r="B119" s="34"/>
      <c r="C119" s="68" t="s">
        <v>153</v>
      </c>
      <c r="D119" s="35"/>
      <c r="E119" s="35"/>
      <c r="F119" s="195" t="str">
        <f>F7</f>
        <v>E2-strecha - E2.1 23-11 Budova ZHÚ Oprava a zateplenie strechy</v>
      </c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35"/>
      <c r="R119" s="36"/>
    </row>
    <row r="120" spans="2:63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3" s="1" customFormat="1" ht="18" customHeight="1">
      <c r="B121" s="34"/>
      <c r="C121" s="29" t="s">
        <v>21</v>
      </c>
      <c r="D121" s="35"/>
      <c r="E121" s="35"/>
      <c r="F121" s="27" t="str">
        <f>F9</f>
        <v>DUSLO a.s. ŠAĽA</v>
      </c>
      <c r="G121" s="35"/>
      <c r="H121" s="35"/>
      <c r="I121" s="35"/>
      <c r="J121" s="35"/>
      <c r="K121" s="29" t="s">
        <v>23</v>
      </c>
      <c r="L121" s="35"/>
      <c r="M121" s="254" t="str">
        <f>IF(O9="","",O9)</f>
        <v>20. 12. 2018</v>
      </c>
      <c r="N121" s="254"/>
      <c r="O121" s="254"/>
      <c r="P121" s="254"/>
      <c r="Q121" s="35"/>
      <c r="R121" s="36"/>
    </row>
    <row r="122" spans="2:63" s="1" customFormat="1" ht="6.9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3" s="1" customFormat="1" ht="13.2">
      <c r="B123" s="34"/>
      <c r="C123" s="29" t="s">
        <v>25</v>
      </c>
      <c r="D123" s="35"/>
      <c r="E123" s="35"/>
      <c r="F123" s="27" t="str">
        <f>E12</f>
        <v xml:space="preserve"> </v>
      </c>
      <c r="G123" s="35"/>
      <c r="H123" s="35"/>
      <c r="I123" s="35"/>
      <c r="J123" s="35"/>
      <c r="K123" s="29" t="s">
        <v>31</v>
      </c>
      <c r="L123" s="35"/>
      <c r="M123" s="205" t="str">
        <f>E18</f>
        <v>Ing.Tomáš Lenčéš, Expro,s.r.o. Šaľa</v>
      </c>
      <c r="N123" s="205"/>
      <c r="O123" s="205"/>
      <c r="P123" s="205"/>
      <c r="Q123" s="205"/>
      <c r="R123" s="36"/>
    </row>
    <row r="124" spans="2:63" s="1" customFormat="1" ht="14.4" customHeight="1">
      <c r="B124" s="34"/>
      <c r="C124" s="29" t="s">
        <v>29</v>
      </c>
      <c r="D124" s="35"/>
      <c r="E124" s="35"/>
      <c r="F124" s="27" t="str">
        <f>IF(E15="","",E15)</f>
        <v>Vyplň údaj</v>
      </c>
      <c r="G124" s="35"/>
      <c r="H124" s="35"/>
      <c r="I124" s="35"/>
      <c r="J124" s="35"/>
      <c r="K124" s="29" t="s">
        <v>35</v>
      </c>
      <c r="L124" s="35"/>
      <c r="M124" s="205" t="str">
        <f>E21</f>
        <v>Ing.Silvia Gujberová</v>
      </c>
      <c r="N124" s="205"/>
      <c r="O124" s="205"/>
      <c r="P124" s="205"/>
      <c r="Q124" s="205"/>
      <c r="R124" s="36"/>
    </row>
    <row r="125" spans="2:63" s="1" customFormat="1" ht="10.3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63" s="8" customFormat="1" ht="29.25" customHeight="1">
      <c r="B126" s="142"/>
      <c r="C126" s="143" t="s">
        <v>186</v>
      </c>
      <c r="D126" s="144" t="s">
        <v>187</v>
      </c>
      <c r="E126" s="144" t="s">
        <v>59</v>
      </c>
      <c r="F126" s="232" t="s">
        <v>188</v>
      </c>
      <c r="G126" s="232"/>
      <c r="H126" s="232"/>
      <c r="I126" s="232"/>
      <c r="J126" s="144" t="s">
        <v>189</v>
      </c>
      <c r="K126" s="144" t="s">
        <v>190</v>
      </c>
      <c r="L126" s="232" t="s">
        <v>191</v>
      </c>
      <c r="M126" s="232"/>
      <c r="N126" s="232" t="s">
        <v>158</v>
      </c>
      <c r="O126" s="232"/>
      <c r="P126" s="232"/>
      <c r="Q126" s="233"/>
      <c r="R126" s="145"/>
      <c r="T126" s="75" t="s">
        <v>192</v>
      </c>
      <c r="U126" s="76" t="s">
        <v>41</v>
      </c>
      <c r="V126" s="76" t="s">
        <v>193</v>
      </c>
      <c r="W126" s="76" t="s">
        <v>194</v>
      </c>
      <c r="X126" s="76" t="s">
        <v>195</v>
      </c>
      <c r="Y126" s="76" t="s">
        <v>196</v>
      </c>
      <c r="Z126" s="76" t="s">
        <v>197</v>
      </c>
      <c r="AA126" s="77" t="s">
        <v>198</v>
      </c>
    </row>
    <row r="127" spans="2:63" s="1" customFormat="1" ht="29.25" customHeight="1">
      <c r="B127" s="34"/>
      <c r="C127" s="79" t="s">
        <v>155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234">
        <f>BK127</f>
        <v>0</v>
      </c>
      <c r="O127" s="235"/>
      <c r="P127" s="235"/>
      <c r="Q127" s="235"/>
      <c r="R127" s="36"/>
      <c r="T127" s="78"/>
      <c r="U127" s="50"/>
      <c r="V127" s="50"/>
      <c r="W127" s="146">
        <f>W128+W137+W191+W197+W200</f>
        <v>0</v>
      </c>
      <c r="X127" s="50"/>
      <c r="Y127" s="146">
        <f>Y128+Y137+Y191+Y197+Y200</f>
        <v>121.4441063108</v>
      </c>
      <c r="Z127" s="50"/>
      <c r="AA127" s="147">
        <f>AA128+AA137+AA191+AA197+AA200</f>
        <v>0.27435999999999999</v>
      </c>
      <c r="AT127" s="18" t="s">
        <v>76</v>
      </c>
      <c r="AU127" s="18" t="s">
        <v>160</v>
      </c>
      <c r="BK127" s="148">
        <f>BK128+BK137+BK191+BK197+BK200</f>
        <v>0</v>
      </c>
    </row>
    <row r="128" spans="2:63" s="9" customFormat="1" ht="37.35" customHeight="1">
      <c r="B128" s="149"/>
      <c r="C128" s="150"/>
      <c r="D128" s="151" t="s">
        <v>161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236">
        <f>BK128</f>
        <v>0</v>
      </c>
      <c r="O128" s="237"/>
      <c r="P128" s="237"/>
      <c r="Q128" s="237"/>
      <c r="R128" s="152"/>
      <c r="T128" s="153"/>
      <c r="U128" s="150"/>
      <c r="V128" s="150"/>
      <c r="W128" s="154">
        <f>W129+W133+W135</f>
        <v>0</v>
      </c>
      <c r="X128" s="150"/>
      <c r="Y128" s="154">
        <f>Y129+Y133+Y135</f>
        <v>39.77469862080001</v>
      </c>
      <c r="Z128" s="150"/>
      <c r="AA128" s="155">
        <f>AA129+AA133+AA135</f>
        <v>0</v>
      </c>
      <c r="AR128" s="156" t="s">
        <v>85</v>
      </c>
      <c r="AT128" s="157" t="s">
        <v>76</v>
      </c>
      <c r="AU128" s="157" t="s">
        <v>77</v>
      </c>
      <c r="AY128" s="156" t="s">
        <v>199</v>
      </c>
      <c r="BK128" s="158">
        <f>BK129+BK133+BK135</f>
        <v>0</v>
      </c>
    </row>
    <row r="129" spans="2:65" s="9" customFormat="1" ht="19.95" customHeight="1">
      <c r="B129" s="149"/>
      <c r="C129" s="150"/>
      <c r="D129" s="159" t="s">
        <v>994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226">
        <f>BK129</f>
        <v>0</v>
      </c>
      <c r="O129" s="227"/>
      <c r="P129" s="227"/>
      <c r="Q129" s="227"/>
      <c r="R129" s="152"/>
      <c r="T129" s="153"/>
      <c r="U129" s="150"/>
      <c r="V129" s="150"/>
      <c r="W129" s="154">
        <f>SUM(W130:W132)</f>
        <v>0</v>
      </c>
      <c r="X129" s="150"/>
      <c r="Y129" s="154">
        <f>SUM(Y130:Y132)</f>
        <v>39.682298620800012</v>
      </c>
      <c r="Z129" s="150"/>
      <c r="AA129" s="155">
        <f>SUM(AA130:AA132)</f>
        <v>0</v>
      </c>
      <c r="AR129" s="156" t="s">
        <v>85</v>
      </c>
      <c r="AT129" s="157" t="s">
        <v>76</v>
      </c>
      <c r="AU129" s="157" t="s">
        <v>85</v>
      </c>
      <c r="AY129" s="156" t="s">
        <v>199</v>
      </c>
      <c r="BK129" s="158">
        <f>SUM(BK130:BK132)</f>
        <v>0</v>
      </c>
    </row>
    <row r="130" spans="2:65" s="1" customFormat="1" ht="25.5" customHeight="1">
      <c r="B130" s="131"/>
      <c r="C130" s="160" t="s">
        <v>85</v>
      </c>
      <c r="D130" s="160" t="s">
        <v>200</v>
      </c>
      <c r="E130" s="161" t="s">
        <v>995</v>
      </c>
      <c r="F130" s="228" t="s">
        <v>996</v>
      </c>
      <c r="G130" s="228"/>
      <c r="H130" s="228"/>
      <c r="I130" s="228"/>
      <c r="J130" s="162" t="s">
        <v>251</v>
      </c>
      <c r="K130" s="163">
        <v>330.3</v>
      </c>
      <c r="L130" s="230">
        <v>0</v>
      </c>
      <c r="M130" s="230"/>
      <c r="N130" s="220">
        <f>ROUND(L130*K130,3)</f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>V130*K130</f>
        <v>0</v>
      </c>
      <c r="X130" s="166">
        <v>2.6865E-2</v>
      </c>
      <c r="Y130" s="166">
        <f>X130*K130</f>
        <v>8.8735095000000008</v>
      </c>
      <c r="Z130" s="166">
        <v>0</v>
      </c>
      <c r="AA130" s="167">
        <f>Z130*K130</f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178</v>
      </c>
      <c r="BK130" s="168">
        <f>ROUND(L130*K130,3)</f>
        <v>0</v>
      </c>
      <c r="BL130" s="18" t="s">
        <v>204</v>
      </c>
      <c r="BM130" s="18" t="s">
        <v>997</v>
      </c>
    </row>
    <row r="131" spans="2:65" s="1" customFormat="1" ht="16.5" customHeight="1">
      <c r="B131" s="131"/>
      <c r="C131" s="160" t="s">
        <v>178</v>
      </c>
      <c r="D131" s="160" t="s">
        <v>200</v>
      </c>
      <c r="E131" s="161" t="s">
        <v>998</v>
      </c>
      <c r="F131" s="228" t="s">
        <v>999</v>
      </c>
      <c r="G131" s="228"/>
      <c r="H131" s="228"/>
      <c r="I131" s="228"/>
      <c r="J131" s="162" t="s">
        <v>587</v>
      </c>
      <c r="K131" s="163">
        <v>13.22</v>
      </c>
      <c r="L131" s="230">
        <v>0</v>
      </c>
      <c r="M131" s="230"/>
      <c r="N131" s="220">
        <f>ROUND(L131*K131,3)</f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>V131*K131</f>
        <v>0</v>
      </c>
      <c r="X131" s="166">
        <v>2.2627980000000001</v>
      </c>
      <c r="Y131" s="166">
        <f>X131*K131</f>
        <v>29.914189560000004</v>
      </c>
      <c r="Z131" s="166">
        <v>0</v>
      </c>
      <c r="AA131" s="167">
        <f>Z131*K131</f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>IF(U131="základná",N131,0)</f>
        <v>0</v>
      </c>
      <c r="BF131" s="105">
        <f>IF(U131="znížená",N131,0)</f>
        <v>0</v>
      </c>
      <c r="BG131" s="105">
        <f>IF(U131="zákl. prenesená",N131,0)</f>
        <v>0</v>
      </c>
      <c r="BH131" s="105">
        <f>IF(U131="zníž. prenesená",N131,0)</f>
        <v>0</v>
      </c>
      <c r="BI131" s="105">
        <f>IF(U131="nulová",N131,0)</f>
        <v>0</v>
      </c>
      <c r="BJ131" s="18" t="s">
        <v>178</v>
      </c>
      <c r="BK131" s="168">
        <f>ROUND(L131*K131,3)</f>
        <v>0</v>
      </c>
      <c r="BL131" s="18" t="s">
        <v>204</v>
      </c>
      <c r="BM131" s="18" t="s">
        <v>1000</v>
      </c>
    </row>
    <row r="132" spans="2:65" s="1" customFormat="1" ht="25.5" customHeight="1">
      <c r="B132" s="131"/>
      <c r="C132" s="160" t="s">
        <v>209</v>
      </c>
      <c r="D132" s="160" t="s">
        <v>200</v>
      </c>
      <c r="E132" s="161" t="s">
        <v>1001</v>
      </c>
      <c r="F132" s="228" t="s">
        <v>1002</v>
      </c>
      <c r="G132" s="228"/>
      <c r="H132" s="228"/>
      <c r="I132" s="228"/>
      <c r="J132" s="162" t="s">
        <v>299</v>
      </c>
      <c r="K132" s="163">
        <v>0.88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1.0165904100000001</v>
      </c>
      <c r="Y132" s="166">
        <f>X132*K132</f>
        <v>0.89459956080000003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1003</v>
      </c>
    </row>
    <row r="133" spans="2:65" s="9" customFormat="1" ht="29.85" customHeight="1">
      <c r="B133" s="149"/>
      <c r="C133" s="150"/>
      <c r="D133" s="159" t="s">
        <v>163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9.2399999999999996E-2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51" customHeight="1">
      <c r="B134" s="131"/>
      <c r="C134" s="160" t="s">
        <v>204</v>
      </c>
      <c r="D134" s="160" t="s">
        <v>200</v>
      </c>
      <c r="E134" s="161" t="s">
        <v>459</v>
      </c>
      <c r="F134" s="228" t="s">
        <v>460</v>
      </c>
      <c r="G134" s="228"/>
      <c r="H134" s="228"/>
      <c r="I134" s="228"/>
      <c r="J134" s="162" t="s">
        <v>316</v>
      </c>
      <c r="K134" s="163">
        <v>660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1.3999999999999999E-4</v>
      </c>
      <c r="Y134" s="166">
        <f>X134*K134</f>
        <v>9.2399999999999996E-2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1004</v>
      </c>
    </row>
    <row r="135" spans="2:65" s="9" customFormat="1" ht="29.85" customHeight="1">
      <c r="B135" s="149"/>
      <c r="C135" s="150"/>
      <c r="D135" s="159" t="s">
        <v>164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W136</f>
        <v>0</v>
      </c>
      <c r="X135" s="150"/>
      <c r="Y135" s="154">
        <f>Y136</f>
        <v>0</v>
      </c>
      <c r="Z135" s="150"/>
      <c r="AA135" s="155">
        <f>AA136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BK136</f>
        <v>0</v>
      </c>
    </row>
    <row r="136" spans="2:65" s="1" customFormat="1" ht="38.25" customHeight="1">
      <c r="B136" s="131"/>
      <c r="C136" s="160" t="s">
        <v>216</v>
      </c>
      <c r="D136" s="160" t="s">
        <v>200</v>
      </c>
      <c r="E136" s="161" t="s">
        <v>319</v>
      </c>
      <c r="F136" s="228" t="s">
        <v>320</v>
      </c>
      <c r="G136" s="228"/>
      <c r="H136" s="228"/>
      <c r="I136" s="228"/>
      <c r="J136" s="162" t="s">
        <v>299</v>
      </c>
      <c r="K136" s="163">
        <v>39.774999999999999</v>
      </c>
      <c r="L136" s="230">
        <v>0</v>
      </c>
      <c r="M136" s="230"/>
      <c r="N136" s="220">
        <f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>IF(U136="základná",N136,0)</f>
        <v>0</v>
      </c>
      <c r="BF136" s="105">
        <f>IF(U136="znížená",N136,0)</f>
        <v>0</v>
      </c>
      <c r="BG136" s="105">
        <f>IF(U136="zákl. prenesená",N136,0)</f>
        <v>0</v>
      </c>
      <c r="BH136" s="105">
        <f>IF(U136="zníž. prenesená",N136,0)</f>
        <v>0</v>
      </c>
      <c r="BI136" s="105">
        <f>IF(U136="nulová",N136,0)</f>
        <v>0</v>
      </c>
      <c r="BJ136" s="18" t="s">
        <v>178</v>
      </c>
      <c r="BK136" s="168">
        <f>ROUND(L136*K136,3)</f>
        <v>0</v>
      </c>
      <c r="BL136" s="18" t="s">
        <v>204</v>
      </c>
      <c r="BM136" s="18" t="s">
        <v>1005</v>
      </c>
    </row>
    <row r="137" spans="2:65" s="9" customFormat="1" ht="37.35" customHeight="1">
      <c r="B137" s="149"/>
      <c r="C137" s="150"/>
      <c r="D137" s="151" t="s">
        <v>165</v>
      </c>
      <c r="E137" s="151"/>
      <c r="F137" s="151"/>
      <c r="G137" s="151"/>
      <c r="H137" s="151"/>
      <c r="I137" s="151"/>
      <c r="J137" s="151"/>
      <c r="K137" s="151"/>
      <c r="L137" s="151"/>
      <c r="M137" s="151"/>
      <c r="N137" s="224">
        <f>BK137</f>
        <v>0</v>
      </c>
      <c r="O137" s="225"/>
      <c r="P137" s="225"/>
      <c r="Q137" s="225"/>
      <c r="R137" s="152"/>
      <c r="T137" s="153"/>
      <c r="U137" s="150"/>
      <c r="V137" s="150"/>
      <c r="W137" s="154">
        <f>W138+W164+W178+W182</f>
        <v>0</v>
      </c>
      <c r="X137" s="150"/>
      <c r="Y137" s="154">
        <f>Y138+Y164+Y178+Y182</f>
        <v>81.669407689999986</v>
      </c>
      <c r="Z137" s="150"/>
      <c r="AA137" s="155">
        <f>AA138+AA164+AA178+AA182</f>
        <v>0.27435999999999999</v>
      </c>
      <c r="AR137" s="156" t="s">
        <v>178</v>
      </c>
      <c r="AT137" s="157" t="s">
        <v>76</v>
      </c>
      <c r="AU137" s="157" t="s">
        <v>77</v>
      </c>
      <c r="AY137" s="156" t="s">
        <v>199</v>
      </c>
      <c r="BK137" s="158">
        <f>BK138+BK164+BK178+BK182</f>
        <v>0</v>
      </c>
    </row>
    <row r="138" spans="2:65" s="9" customFormat="1" ht="19.95" customHeight="1">
      <c r="B138" s="149"/>
      <c r="C138" s="150"/>
      <c r="D138" s="159" t="s">
        <v>444</v>
      </c>
      <c r="E138" s="159"/>
      <c r="F138" s="159"/>
      <c r="G138" s="159"/>
      <c r="H138" s="159"/>
      <c r="I138" s="159"/>
      <c r="J138" s="159"/>
      <c r="K138" s="159"/>
      <c r="L138" s="159"/>
      <c r="M138" s="159"/>
      <c r="N138" s="226">
        <f>BK138</f>
        <v>0</v>
      </c>
      <c r="O138" s="227"/>
      <c r="P138" s="227"/>
      <c r="Q138" s="227"/>
      <c r="R138" s="152"/>
      <c r="T138" s="153"/>
      <c r="U138" s="150"/>
      <c r="V138" s="150"/>
      <c r="W138" s="154">
        <f>SUM(W139:W163)</f>
        <v>0</v>
      </c>
      <c r="X138" s="150"/>
      <c r="Y138" s="154">
        <f>SUM(Y139:Y163)</f>
        <v>3.6004262100000002</v>
      </c>
      <c r="Z138" s="150"/>
      <c r="AA138" s="155">
        <f>SUM(AA139:AA163)</f>
        <v>5.5800000000000002E-2</v>
      </c>
      <c r="AR138" s="156" t="s">
        <v>178</v>
      </c>
      <c r="AT138" s="157" t="s">
        <v>76</v>
      </c>
      <c r="AU138" s="157" t="s">
        <v>85</v>
      </c>
      <c r="AY138" s="156" t="s">
        <v>199</v>
      </c>
      <c r="BK138" s="158">
        <f>SUM(BK139:BK163)</f>
        <v>0</v>
      </c>
    </row>
    <row r="139" spans="2:65" s="1" customFormat="1" ht="51" customHeight="1">
      <c r="B139" s="131"/>
      <c r="C139" s="160" t="s">
        <v>220</v>
      </c>
      <c r="D139" s="160" t="s">
        <v>200</v>
      </c>
      <c r="E139" s="161" t="s">
        <v>463</v>
      </c>
      <c r="F139" s="228" t="s">
        <v>464</v>
      </c>
      <c r="G139" s="228"/>
      <c r="H139" s="228"/>
      <c r="I139" s="228"/>
      <c r="J139" s="162" t="s">
        <v>203</v>
      </c>
      <c r="K139" s="163">
        <v>5.58</v>
      </c>
      <c r="L139" s="230">
        <v>0</v>
      </c>
      <c r="M139" s="230"/>
      <c r="N139" s="220">
        <f t="shared" ref="N139:N163" si="5">ROUND(L139*K139,3)</f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ref="W139:W163" si="6">V139*K139</f>
        <v>0</v>
      </c>
      <c r="X139" s="166">
        <v>0</v>
      </c>
      <c r="Y139" s="166">
        <f t="shared" ref="Y139:Y163" si="7">X139*K139</f>
        <v>0</v>
      </c>
      <c r="Z139" s="166">
        <v>0.01</v>
      </c>
      <c r="AA139" s="167">
        <f t="shared" ref="AA139:AA163" si="8">Z139*K139</f>
        <v>5.5800000000000002E-2</v>
      </c>
      <c r="AR139" s="18" t="s">
        <v>261</v>
      </c>
      <c r="AT139" s="18" t="s">
        <v>200</v>
      </c>
      <c r="AU139" s="18" t="s">
        <v>178</v>
      </c>
      <c r="AY139" s="18" t="s">
        <v>199</v>
      </c>
      <c r="BE139" s="105">
        <f t="shared" ref="BE139:BE163" si="9">IF(U139="základná",N139,0)</f>
        <v>0</v>
      </c>
      <c r="BF139" s="105">
        <f t="shared" ref="BF139:BF163" si="10">IF(U139="znížená",N139,0)</f>
        <v>0</v>
      </c>
      <c r="BG139" s="105">
        <f t="shared" ref="BG139:BG163" si="11">IF(U139="zákl. prenesená",N139,0)</f>
        <v>0</v>
      </c>
      <c r="BH139" s="105">
        <f t="shared" ref="BH139:BH163" si="12">IF(U139="zníž. prenesená",N139,0)</f>
        <v>0</v>
      </c>
      <c r="BI139" s="105">
        <f t="shared" ref="BI139:BI163" si="13">IF(U139="nulová",N139,0)</f>
        <v>0</v>
      </c>
      <c r="BJ139" s="18" t="s">
        <v>178</v>
      </c>
      <c r="BK139" s="168">
        <f t="shared" ref="BK139:BK163" si="14">ROUND(L139*K139,3)</f>
        <v>0</v>
      </c>
      <c r="BL139" s="18" t="s">
        <v>261</v>
      </c>
      <c r="BM139" s="18" t="s">
        <v>1006</v>
      </c>
    </row>
    <row r="140" spans="2:65" s="1" customFormat="1" ht="38.25" customHeight="1">
      <c r="B140" s="131"/>
      <c r="C140" s="160" t="s">
        <v>224</v>
      </c>
      <c r="D140" s="160" t="s">
        <v>200</v>
      </c>
      <c r="E140" s="161" t="s">
        <v>466</v>
      </c>
      <c r="F140" s="228" t="s">
        <v>467</v>
      </c>
      <c r="G140" s="228"/>
      <c r="H140" s="228"/>
      <c r="I140" s="228"/>
      <c r="J140" s="162" t="s">
        <v>203</v>
      </c>
      <c r="K140" s="163">
        <v>5.58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261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261</v>
      </c>
      <c r="BM140" s="18" t="s">
        <v>1007</v>
      </c>
    </row>
    <row r="141" spans="2:65" s="1" customFormat="1" ht="16.5" customHeight="1">
      <c r="B141" s="131"/>
      <c r="C141" s="169" t="s">
        <v>228</v>
      </c>
      <c r="D141" s="169" t="s">
        <v>327</v>
      </c>
      <c r="E141" s="170" t="s">
        <v>469</v>
      </c>
      <c r="F141" s="229" t="s">
        <v>1008</v>
      </c>
      <c r="G141" s="229"/>
      <c r="H141" s="229"/>
      <c r="I141" s="229"/>
      <c r="J141" s="171" t="s">
        <v>471</v>
      </c>
      <c r="K141" s="172">
        <v>1.395</v>
      </c>
      <c r="L141" s="231">
        <v>0</v>
      </c>
      <c r="M141" s="231"/>
      <c r="N141" s="221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1E-3</v>
      </c>
      <c r="Y141" s="166">
        <f t="shared" si="7"/>
        <v>1.395E-3</v>
      </c>
      <c r="Z141" s="166">
        <v>0</v>
      </c>
      <c r="AA141" s="167">
        <f t="shared" si="8"/>
        <v>0</v>
      </c>
      <c r="AR141" s="18" t="s">
        <v>326</v>
      </c>
      <c r="AT141" s="18" t="s">
        <v>327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261</v>
      </c>
      <c r="BM141" s="18" t="s">
        <v>1009</v>
      </c>
    </row>
    <row r="142" spans="2:65" s="1" customFormat="1" ht="38.25" customHeight="1">
      <c r="B142" s="131"/>
      <c r="C142" s="160" t="s">
        <v>232</v>
      </c>
      <c r="D142" s="160" t="s">
        <v>200</v>
      </c>
      <c r="E142" s="161" t="s">
        <v>473</v>
      </c>
      <c r="F142" s="228" t="s">
        <v>474</v>
      </c>
      <c r="G142" s="228"/>
      <c r="H142" s="228"/>
      <c r="I142" s="228"/>
      <c r="J142" s="162" t="s">
        <v>203</v>
      </c>
      <c r="K142" s="163">
        <v>2167.1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1010</v>
      </c>
    </row>
    <row r="143" spans="2:65" s="1" customFormat="1" ht="16.5" customHeight="1">
      <c r="B143" s="131"/>
      <c r="C143" s="169" t="s">
        <v>236</v>
      </c>
      <c r="D143" s="169" t="s">
        <v>327</v>
      </c>
      <c r="E143" s="170" t="s">
        <v>1011</v>
      </c>
      <c r="F143" s="229" t="s">
        <v>477</v>
      </c>
      <c r="G143" s="229"/>
      <c r="H143" s="229"/>
      <c r="I143" s="229"/>
      <c r="J143" s="171" t="s">
        <v>316</v>
      </c>
      <c r="K143" s="172">
        <v>8668.4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1012</v>
      </c>
    </row>
    <row r="144" spans="2:65" s="1" customFormat="1" ht="25.5" customHeight="1">
      <c r="B144" s="131"/>
      <c r="C144" s="169" t="s">
        <v>240</v>
      </c>
      <c r="D144" s="169" t="s">
        <v>327</v>
      </c>
      <c r="E144" s="170" t="s">
        <v>479</v>
      </c>
      <c r="F144" s="229" t="s">
        <v>480</v>
      </c>
      <c r="G144" s="229"/>
      <c r="H144" s="229"/>
      <c r="I144" s="229"/>
      <c r="J144" s="171" t="s">
        <v>203</v>
      </c>
      <c r="K144" s="172">
        <v>2210.442</v>
      </c>
      <c r="L144" s="231">
        <v>0</v>
      </c>
      <c r="M144" s="231"/>
      <c r="N144" s="221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326</v>
      </c>
      <c r="AT144" s="18" t="s">
        <v>327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1013</v>
      </c>
    </row>
    <row r="145" spans="2:65" s="1" customFormat="1" ht="25.5" customHeight="1">
      <c r="B145" s="131"/>
      <c r="C145" s="160" t="s">
        <v>244</v>
      </c>
      <c r="D145" s="160" t="s">
        <v>200</v>
      </c>
      <c r="E145" s="161" t="s">
        <v>482</v>
      </c>
      <c r="F145" s="228" t="s">
        <v>483</v>
      </c>
      <c r="G145" s="228"/>
      <c r="H145" s="228"/>
      <c r="I145" s="228"/>
      <c r="J145" s="162" t="s">
        <v>203</v>
      </c>
      <c r="K145" s="163">
        <v>2161.58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261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1014</v>
      </c>
    </row>
    <row r="146" spans="2:65" s="1" customFormat="1" ht="38.25" customHeight="1">
      <c r="B146" s="131"/>
      <c r="C146" s="160" t="s">
        <v>248</v>
      </c>
      <c r="D146" s="160" t="s">
        <v>200</v>
      </c>
      <c r="E146" s="161" t="s">
        <v>485</v>
      </c>
      <c r="F146" s="228" t="s">
        <v>486</v>
      </c>
      <c r="G146" s="228"/>
      <c r="H146" s="228"/>
      <c r="I146" s="228"/>
      <c r="J146" s="162" t="s">
        <v>203</v>
      </c>
      <c r="K146" s="163">
        <v>136.059</v>
      </c>
      <c r="L146" s="230">
        <v>0</v>
      </c>
      <c r="M146" s="230"/>
      <c r="N146" s="220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4.8999999999999998E-4</v>
      </c>
      <c r="Y146" s="166">
        <f t="shared" si="7"/>
        <v>6.6668909999999998E-2</v>
      </c>
      <c r="Z146" s="166">
        <v>0</v>
      </c>
      <c r="AA146" s="167">
        <f t="shared" si="8"/>
        <v>0</v>
      </c>
      <c r="AR146" s="18" t="s">
        <v>261</v>
      </c>
      <c r="AT146" s="18" t="s">
        <v>200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1015</v>
      </c>
    </row>
    <row r="147" spans="2:65" s="1" customFormat="1" ht="25.5" customHeight="1">
      <c r="B147" s="131"/>
      <c r="C147" s="169" t="s">
        <v>253</v>
      </c>
      <c r="D147" s="169" t="s">
        <v>327</v>
      </c>
      <c r="E147" s="170" t="s">
        <v>479</v>
      </c>
      <c r="F147" s="229" t="s">
        <v>480</v>
      </c>
      <c r="G147" s="229"/>
      <c r="H147" s="229"/>
      <c r="I147" s="229"/>
      <c r="J147" s="171" t="s">
        <v>203</v>
      </c>
      <c r="K147" s="172">
        <v>163.27099999999999</v>
      </c>
      <c r="L147" s="231">
        <v>0</v>
      </c>
      <c r="M147" s="231"/>
      <c r="N147" s="221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326</v>
      </c>
      <c r="AT147" s="18" t="s">
        <v>327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1016</v>
      </c>
    </row>
    <row r="148" spans="2:65" s="1" customFormat="1" ht="25.5" customHeight="1">
      <c r="B148" s="131"/>
      <c r="C148" s="160" t="s">
        <v>257</v>
      </c>
      <c r="D148" s="160" t="s">
        <v>200</v>
      </c>
      <c r="E148" s="161" t="s">
        <v>489</v>
      </c>
      <c r="F148" s="228" t="s">
        <v>490</v>
      </c>
      <c r="G148" s="228"/>
      <c r="H148" s="228"/>
      <c r="I148" s="228"/>
      <c r="J148" s="162" t="s">
        <v>316</v>
      </c>
      <c r="K148" s="163">
        <v>99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4.0000000000000003E-5</v>
      </c>
      <c r="Y148" s="166">
        <f t="shared" si="7"/>
        <v>3.96E-3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1017</v>
      </c>
    </row>
    <row r="149" spans="2:65" s="1" customFormat="1" ht="25.5" customHeight="1">
      <c r="B149" s="131"/>
      <c r="C149" s="169" t="s">
        <v>261</v>
      </c>
      <c r="D149" s="169" t="s">
        <v>327</v>
      </c>
      <c r="E149" s="170" t="s">
        <v>492</v>
      </c>
      <c r="F149" s="229" t="s">
        <v>493</v>
      </c>
      <c r="G149" s="229"/>
      <c r="H149" s="229"/>
      <c r="I149" s="229"/>
      <c r="J149" s="171" t="s">
        <v>316</v>
      </c>
      <c r="K149" s="172">
        <v>99</v>
      </c>
      <c r="L149" s="231">
        <v>0</v>
      </c>
      <c r="M149" s="231"/>
      <c r="N149" s="221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326</v>
      </c>
      <c r="AT149" s="18" t="s">
        <v>327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1018</v>
      </c>
    </row>
    <row r="150" spans="2:65" s="1" customFormat="1" ht="25.5" customHeight="1">
      <c r="B150" s="131"/>
      <c r="C150" s="160" t="s">
        <v>265</v>
      </c>
      <c r="D150" s="160" t="s">
        <v>200</v>
      </c>
      <c r="E150" s="161" t="s">
        <v>1019</v>
      </c>
      <c r="F150" s="228" t="s">
        <v>1020</v>
      </c>
      <c r="G150" s="228"/>
      <c r="H150" s="228"/>
      <c r="I150" s="228"/>
      <c r="J150" s="162" t="s">
        <v>316</v>
      </c>
      <c r="K150" s="163">
        <v>8</v>
      </c>
      <c r="L150" s="230">
        <v>0</v>
      </c>
      <c r="M150" s="230"/>
      <c r="N150" s="220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6.0000000000000002E-5</v>
      </c>
      <c r="Y150" s="166">
        <f t="shared" si="7"/>
        <v>4.8000000000000001E-4</v>
      </c>
      <c r="Z150" s="166">
        <v>0</v>
      </c>
      <c r="AA150" s="167">
        <f t="shared" si="8"/>
        <v>0</v>
      </c>
      <c r="AR150" s="18" t="s">
        <v>261</v>
      </c>
      <c r="AT150" s="18" t="s">
        <v>200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1021</v>
      </c>
    </row>
    <row r="151" spans="2:65" s="1" customFormat="1" ht="38.25" customHeight="1">
      <c r="B151" s="131"/>
      <c r="C151" s="169" t="s">
        <v>269</v>
      </c>
      <c r="D151" s="169" t="s">
        <v>327</v>
      </c>
      <c r="E151" s="170" t="s">
        <v>1022</v>
      </c>
      <c r="F151" s="229" t="s">
        <v>1023</v>
      </c>
      <c r="G151" s="229"/>
      <c r="H151" s="229"/>
      <c r="I151" s="229"/>
      <c r="J151" s="171" t="s">
        <v>316</v>
      </c>
      <c r="K151" s="172">
        <v>8</v>
      </c>
      <c r="L151" s="231">
        <v>0</v>
      </c>
      <c r="M151" s="231"/>
      <c r="N151" s="221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8.4999999999999995E-4</v>
      </c>
      <c r="Y151" s="166">
        <f t="shared" si="7"/>
        <v>6.7999999999999996E-3</v>
      </c>
      <c r="Z151" s="166">
        <v>0</v>
      </c>
      <c r="AA151" s="167">
        <f t="shared" si="8"/>
        <v>0</v>
      </c>
      <c r="AR151" s="18" t="s">
        <v>326</v>
      </c>
      <c r="AT151" s="18" t="s">
        <v>327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1024</v>
      </c>
    </row>
    <row r="152" spans="2:65" s="1" customFormat="1" ht="16.5" customHeight="1">
      <c r="B152" s="131"/>
      <c r="C152" s="169" t="s">
        <v>273</v>
      </c>
      <c r="D152" s="169" t="s">
        <v>327</v>
      </c>
      <c r="E152" s="170" t="s">
        <v>536</v>
      </c>
      <c r="F152" s="229" t="s">
        <v>1025</v>
      </c>
      <c r="G152" s="229"/>
      <c r="H152" s="229"/>
      <c r="I152" s="229"/>
      <c r="J152" s="171" t="s">
        <v>316</v>
      </c>
      <c r="K152" s="172">
        <v>40</v>
      </c>
      <c r="L152" s="231">
        <v>0</v>
      </c>
      <c r="M152" s="231"/>
      <c r="N152" s="221">
        <f t="shared" si="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8" t="s">
        <v>326</v>
      </c>
      <c r="AT152" s="18" t="s">
        <v>327</v>
      </c>
      <c r="AU152" s="18" t="s">
        <v>178</v>
      </c>
      <c r="AY152" s="18" t="s">
        <v>199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178</v>
      </c>
      <c r="BK152" s="168">
        <f t="shared" si="14"/>
        <v>0</v>
      </c>
      <c r="BL152" s="18" t="s">
        <v>261</v>
      </c>
      <c r="BM152" s="18" t="s">
        <v>1026</v>
      </c>
    </row>
    <row r="153" spans="2:65" s="1" customFormat="1" ht="25.5" customHeight="1">
      <c r="B153" s="131"/>
      <c r="C153" s="160" t="s">
        <v>10</v>
      </c>
      <c r="D153" s="160" t="s">
        <v>200</v>
      </c>
      <c r="E153" s="161" t="s">
        <v>495</v>
      </c>
      <c r="F153" s="228" t="s">
        <v>496</v>
      </c>
      <c r="G153" s="228"/>
      <c r="H153" s="228"/>
      <c r="I153" s="228"/>
      <c r="J153" s="162" t="s">
        <v>251</v>
      </c>
      <c r="K153" s="163">
        <v>422.9</v>
      </c>
      <c r="L153" s="230">
        <v>0</v>
      </c>
      <c r="M153" s="230"/>
      <c r="N153" s="220">
        <f t="shared" si="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6"/>
        <v>0</v>
      </c>
      <c r="X153" s="166">
        <v>1.1E-4</v>
      </c>
      <c r="Y153" s="166">
        <f t="shared" si="7"/>
        <v>4.6518999999999998E-2</v>
      </c>
      <c r="Z153" s="166">
        <v>0</v>
      </c>
      <c r="AA153" s="167">
        <f t="shared" si="8"/>
        <v>0</v>
      </c>
      <c r="AR153" s="18" t="s">
        <v>261</v>
      </c>
      <c r="AT153" s="18" t="s">
        <v>200</v>
      </c>
      <c r="AU153" s="18" t="s">
        <v>178</v>
      </c>
      <c r="AY153" s="18" t="s">
        <v>199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178</v>
      </c>
      <c r="BK153" s="168">
        <f t="shared" si="14"/>
        <v>0</v>
      </c>
      <c r="BL153" s="18" t="s">
        <v>261</v>
      </c>
      <c r="BM153" s="18" t="s">
        <v>1027</v>
      </c>
    </row>
    <row r="154" spans="2:65" s="1" customFormat="1" ht="25.5" customHeight="1">
      <c r="B154" s="131"/>
      <c r="C154" s="169" t="s">
        <v>280</v>
      </c>
      <c r="D154" s="169" t="s">
        <v>327</v>
      </c>
      <c r="E154" s="170" t="s">
        <v>476</v>
      </c>
      <c r="F154" s="229" t="s">
        <v>1028</v>
      </c>
      <c r="G154" s="229"/>
      <c r="H154" s="229"/>
      <c r="I154" s="229"/>
      <c r="J154" s="171" t="s">
        <v>316</v>
      </c>
      <c r="K154" s="172">
        <v>2114.5</v>
      </c>
      <c r="L154" s="231">
        <v>0</v>
      </c>
      <c r="M154" s="231"/>
      <c r="N154" s="221">
        <f t="shared" si="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6"/>
        <v>0</v>
      </c>
      <c r="X154" s="166">
        <v>0</v>
      </c>
      <c r="Y154" s="166">
        <f t="shared" si="7"/>
        <v>0</v>
      </c>
      <c r="Z154" s="166">
        <v>0</v>
      </c>
      <c r="AA154" s="167">
        <f t="shared" si="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178</v>
      </c>
      <c r="BK154" s="168">
        <f t="shared" si="14"/>
        <v>0</v>
      </c>
      <c r="BL154" s="18" t="s">
        <v>261</v>
      </c>
      <c r="BM154" s="18" t="s">
        <v>1029</v>
      </c>
    </row>
    <row r="155" spans="2:65" s="1" customFormat="1" ht="25.5" customHeight="1">
      <c r="B155" s="131"/>
      <c r="C155" s="169" t="s">
        <v>284</v>
      </c>
      <c r="D155" s="169" t="s">
        <v>327</v>
      </c>
      <c r="E155" s="170" t="s">
        <v>499</v>
      </c>
      <c r="F155" s="229" t="s">
        <v>500</v>
      </c>
      <c r="G155" s="229"/>
      <c r="H155" s="229"/>
      <c r="I155" s="229"/>
      <c r="J155" s="171" t="s">
        <v>316</v>
      </c>
      <c r="K155" s="172">
        <v>211.45</v>
      </c>
      <c r="L155" s="231">
        <v>0</v>
      </c>
      <c r="M155" s="231"/>
      <c r="N155" s="221">
        <f t="shared" si="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6"/>
        <v>0</v>
      </c>
      <c r="X155" s="166">
        <v>4.0999999999999999E-4</v>
      </c>
      <c r="Y155" s="166">
        <f t="shared" si="7"/>
        <v>8.6694499999999994E-2</v>
      </c>
      <c r="Z155" s="166">
        <v>0</v>
      </c>
      <c r="AA155" s="167">
        <f t="shared" si="8"/>
        <v>0</v>
      </c>
      <c r="AR155" s="18" t="s">
        <v>326</v>
      </c>
      <c r="AT155" s="18" t="s">
        <v>327</v>
      </c>
      <c r="AU155" s="18" t="s">
        <v>178</v>
      </c>
      <c r="AY155" s="18" t="s">
        <v>199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178</v>
      </c>
      <c r="BK155" s="168">
        <f t="shared" si="14"/>
        <v>0</v>
      </c>
      <c r="BL155" s="18" t="s">
        <v>261</v>
      </c>
      <c r="BM155" s="18" t="s">
        <v>1030</v>
      </c>
    </row>
    <row r="156" spans="2:65" s="1" customFormat="1" ht="16.5" customHeight="1">
      <c r="B156" s="131"/>
      <c r="C156" s="160" t="s">
        <v>288</v>
      </c>
      <c r="D156" s="160" t="s">
        <v>200</v>
      </c>
      <c r="E156" s="161" t="s">
        <v>502</v>
      </c>
      <c r="F156" s="228" t="s">
        <v>503</v>
      </c>
      <c r="G156" s="228"/>
      <c r="H156" s="228"/>
      <c r="I156" s="228"/>
      <c r="J156" s="162" t="s">
        <v>251</v>
      </c>
      <c r="K156" s="163">
        <v>365.3</v>
      </c>
      <c r="L156" s="230">
        <v>0</v>
      </c>
      <c r="M156" s="230"/>
      <c r="N156" s="220">
        <f t="shared" si="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6"/>
        <v>0</v>
      </c>
      <c r="X156" s="166">
        <v>3.0000000000000001E-5</v>
      </c>
      <c r="Y156" s="166">
        <f t="shared" si="7"/>
        <v>1.0959E-2</v>
      </c>
      <c r="Z156" s="166">
        <v>0</v>
      </c>
      <c r="AA156" s="167">
        <f t="shared" si="8"/>
        <v>0</v>
      </c>
      <c r="AR156" s="18" t="s">
        <v>261</v>
      </c>
      <c r="AT156" s="18" t="s">
        <v>200</v>
      </c>
      <c r="AU156" s="18" t="s">
        <v>178</v>
      </c>
      <c r="AY156" s="18" t="s">
        <v>199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178</v>
      </c>
      <c r="BK156" s="168">
        <f t="shared" si="14"/>
        <v>0</v>
      </c>
      <c r="BL156" s="18" t="s">
        <v>261</v>
      </c>
      <c r="BM156" s="18" t="s">
        <v>1031</v>
      </c>
    </row>
    <row r="157" spans="2:65" s="1" customFormat="1" ht="16.5" customHeight="1">
      <c r="B157" s="131"/>
      <c r="C157" s="160" t="s">
        <v>292</v>
      </c>
      <c r="D157" s="160" t="s">
        <v>200</v>
      </c>
      <c r="E157" s="161" t="s">
        <v>505</v>
      </c>
      <c r="F157" s="228" t="s">
        <v>506</v>
      </c>
      <c r="G157" s="228"/>
      <c r="H157" s="228"/>
      <c r="I157" s="228"/>
      <c r="J157" s="162" t="s">
        <v>251</v>
      </c>
      <c r="K157" s="163">
        <v>365.3</v>
      </c>
      <c r="L157" s="230">
        <v>0</v>
      </c>
      <c r="M157" s="230"/>
      <c r="N157" s="220">
        <f t="shared" si="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6"/>
        <v>0</v>
      </c>
      <c r="X157" s="166">
        <v>1.2999999999999999E-4</v>
      </c>
      <c r="Y157" s="166">
        <f t="shared" si="7"/>
        <v>4.7488999999999996E-2</v>
      </c>
      <c r="Z157" s="166">
        <v>0</v>
      </c>
      <c r="AA157" s="167">
        <f t="shared" si="8"/>
        <v>0</v>
      </c>
      <c r="AR157" s="18" t="s">
        <v>261</v>
      </c>
      <c r="AT157" s="18" t="s">
        <v>200</v>
      </c>
      <c r="AU157" s="18" t="s">
        <v>178</v>
      </c>
      <c r="AY157" s="18" t="s">
        <v>199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178</v>
      </c>
      <c r="BK157" s="168">
        <f t="shared" si="14"/>
        <v>0</v>
      </c>
      <c r="BL157" s="18" t="s">
        <v>261</v>
      </c>
      <c r="BM157" s="18" t="s">
        <v>1032</v>
      </c>
    </row>
    <row r="158" spans="2:65" s="1" customFormat="1" ht="38.25" customHeight="1">
      <c r="B158" s="131"/>
      <c r="C158" s="160" t="s">
        <v>296</v>
      </c>
      <c r="D158" s="160" t="s">
        <v>200</v>
      </c>
      <c r="E158" s="161" t="s">
        <v>524</v>
      </c>
      <c r="F158" s="228" t="s">
        <v>1033</v>
      </c>
      <c r="G158" s="228"/>
      <c r="H158" s="228"/>
      <c r="I158" s="228"/>
      <c r="J158" s="162" t="s">
        <v>203</v>
      </c>
      <c r="K158" s="163">
        <v>190.58</v>
      </c>
      <c r="L158" s="230">
        <v>0</v>
      </c>
      <c r="M158" s="230"/>
      <c r="N158" s="220">
        <f t="shared" si="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6"/>
        <v>0</v>
      </c>
      <c r="X158" s="166">
        <v>0</v>
      </c>
      <c r="Y158" s="166">
        <f t="shared" si="7"/>
        <v>0</v>
      </c>
      <c r="Z158" s="166">
        <v>0</v>
      </c>
      <c r="AA158" s="167">
        <f t="shared" si="8"/>
        <v>0</v>
      </c>
      <c r="AR158" s="18" t="s">
        <v>261</v>
      </c>
      <c r="AT158" s="18" t="s">
        <v>200</v>
      </c>
      <c r="AU158" s="18" t="s">
        <v>178</v>
      </c>
      <c r="AY158" s="18" t="s">
        <v>199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178</v>
      </c>
      <c r="BK158" s="168">
        <f t="shared" si="14"/>
        <v>0</v>
      </c>
      <c r="BL158" s="18" t="s">
        <v>261</v>
      </c>
      <c r="BM158" s="18" t="s">
        <v>1034</v>
      </c>
    </row>
    <row r="159" spans="2:65" s="1" customFormat="1" ht="25.5" customHeight="1">
      <c r="B159" s="131"/>
      <c r="C159" s="169" t="s">
        <v>301</v>
      </c>
      <c r="D159" s="169" t="s">
        <v>327</v>
      </c>
      <c r="E159" s="170" t="s">
        <v>527</v>
      </c>
      <c r="F159" s="229" t="s">
        <v>528</v>
      </c>
      <c r="G159" s="229"/>
      <c r="H159" s="229"/>
      <c r="I159" s="229"/>
      <c r="J159" s="171" t="s">
        <v>203</v>
      </c>
      <c r="K159" s="172">
        <v>219.167</v>
      </c>
      <c r="L159" s="231">
        <v>0</v>
      </c>
      <c r="M159" s="231"/>
      <c r="N159" s="221">
        <f t="shared" si="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6"/>
        <v>0</v>
      </c>
      <c r="X159" s="166">
        <v>4.0000000000000002E-4</v>
      </c>
      <c r="Y159" s="166">
        <f t="shared" si="7"/>
        <v>8.7666800000000003E-2</v>
      </c>
      <c r="Z159" s="166">
        <v>0</v>
      </c>
      <c r="AA159" s="167">
        <f t="shared" si="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178</v>
      </c>
      <c r="BK159" s="168">
        <f t="shared" si="14"/>
        <v>0</v>
      </c>
      <c r="BL159" s="18" t="s">
        <v>261</v>
      </c>
      <c r="BM159" s="18" t="s">
        <v>1035</v>
      </c>
    </row>
    <row r="160" spans="2:65" s="1" customFormat="1" ht="38.25" customHeight="1">
      <c r="B160" s="131"/>
      <c r="C160" s="160" t="s">
        <v>305</v>
      </c>
      <c r="D160" s="160" t="s">
        <v>200</v>
      </c>
      <c r="E160" s="161" t="s">
        <v>542</v>
      </c>
      <c r="F160" s="228" t="s">
        <v>543</v>
      </c>
      <c r="G160" s="228"/>
      <c r="H160" s="228"/>
      <c r="I160" s="228"/>
      <c r="J160" s="162" t="s">
        <v>251</v>
      </c>
      <c r="K160" s="163">
        <v>360.6</v>
      </c>
      <c r="L160" s="230">
        <v>0</v>
      </c>
      <c r="M160" s="230"/>
      <c r="N160" s="220">
        <f t="shared" si="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6"/>
        <v>0</v>
      </c>
      <c r="X160" s="166">
        <v>0</v>
      </c>
      <c r="Y160" s="166">
        <f t="shared" si="7"/>
        <v>0</v>
      </c>
      <c r="Z160" s="166">
        <v>0</v>
      </c>
      <c r="AA160" s="167">
        <f t="shared" si="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178</v>
      </c>
      <c r="BK160" s="168">
        <f t="shared" si="14"/>
        <v>0</v>
      </c>
      <c r="BL160" s="18" t="s">
        <v>261</v>
      </c>
      <c r="BM160" s="18" t="s">
        <v>1036</v>
      </c>
    </row>
    <row r="161" spans="2:65" s="1" customFormat="1" ht="16.5" customHeight="1">
      <c r="B161" s="131"/>
      <c r="C161" s="169" t="s">
        <v>309</v>
      </c>
      <c r="D161" s="169" t="s">
        <v>327</v>
      </c>
      <c r="E161" s="170" t="s">
        <v>536</v>
      </c>
      <c r="F161" s="229" t="s">
        <v>1025</v>
      </c>
      <c r="G161" s="229"/>
      <c r="H161" s="229"/>
      <c r="I161" s="229"/>
      <c r="J161" s="171" t="s">
        <v>316</v>
      </c>
      <c r="K161" s="172">
        <v>2884.8</v>
      </c>
      <c r="L161" s="231">
        <v>0</v>
      </c>
      <c r="M161" s="231"/>
      <c r="N161" s="221">
        <f t="shared" si="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6"/>
        <v>0</v>
      </c>
      <c r="X161" s="166">
        <v>0</v>
      </c>
      <c r="Y161" s="166">
        <f t="shared" si="7"/>
        <v>0</v>
      </c>
      <c r="Z161" s="166">
        <v>0</v>
      </c>
      <c r="AA161" s="167">
        <f t="shared" si="8"/>
        <v>0</v>
      </c>
      <c r="AR161" s="18" t="s">
        <v>326</v>
      </c>
      <c r="AT161" s="18" t="s">
        <v>327</v>
      </c>
      <c r="AU161" s="18" t="s">
        <v>178</v>
      </c>
      <c r="AY161" s="18" t="s">
        <v>199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178</v>
      </c>
      <c r="BK161" s="168">
        <f t="shared" si="14"/>
        <v>0</v>
      </c>
      <c r="BL161" s="18" t="s">
        <v>261</v>
      </c>
      <c r="BM161" s="18" t="s">
        <v>1037</v>
      </c>
    </row>
    <row r="162" spans="2:65" s="1" customFormat="1" ht="25.5" customHeight="1">
      <c r="B162" s="131"/>
      <c r="C162" s="169" t="s">
        <v>313</v>
      </c>
      <c r="D162" s="169" t="s">
        <v>327</v>
      </c>
      <c r="E162" s="170" t="s">
        <v>1038</v>
      </c>
      <c r="F162" s="229" t="s">
        <v>1039</v>
      </c>
      <c r="G162" s="229"/>
      <c r="H162" s="229"/>
      <c r="I162" s="229"/>
      <c r="J162" s="171" t="s">
        <v>203</v>
      </c>
      <c r="K162" s="172">
        <v>223.572</v>
      </c>
      <c r="L162" s="231">
        <v>0</v>
      </c>
      <c r="M162" s="231"/>
      <c r="N162" s="221">
        <f t="shared" si="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6"/>
        <v>0</v>
      </c>
      <c r="X162" s="166">
        <v>1.4500000000000001E-2</v>
      </c>
      <c r="Y162" s="166">
        <f t="shared" si="7"/>
        <v>3.2417940000000001</v>
      </c>
      <c r="Z162" s="166">
        <v>0</v>
      </c>
      <c r="AA162" s="167">
        <f t="shared" si="8"/>
        <v>0</v>
      </c>
      <c r="AR162" s="18" t="s">
        <v>326</v>
      </c>
      <c r="AT162" s="18" t="s">
        <v>327</v>
      </c>
      <c r="AU162" s="18" t="s">
        <v>178</v>
      </c>
      <c r="AY162" s="18" t="s">
        <v>199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178</v>
      </c>
      <c r="BK162" s="168">
        <f t="shared" si="14"/>
        <v>0</v>
      </c>
      <c r="BL162" s="18" t="s">
        <v>261</v>
      </c>
      <c r="BM162" s="18" t="s">
        <v>1040</v>
      </c>
    </row>
    <row r="163" spans="2:65" s="1" customFormat="1" ht="38.25" customHeight="1">
      <c r="B163" s="131"/>
      <c r="C163" s="160" t="s">
        <v>318</v>
      </c>
      <c r="D163" s="160" t="s">
        <v>200</v>
      </c>
      <c r="E163" s="161" t="s">
        <v>549</v>
      </c>
      <c r="F163" s="228" t="s">
        <v>550</v>
      </c>
      <c r="G163" s="228"/>
      <c r="H163" s="228"/>
      <c r="I163" s="228"/>
      <c r="J163" s="162" t="s">
        <v>334</v>
      </c>
      <c r="K163" s="164">
        <v>0</v>
      </c>
      <c r="L163" s="230">
        <v>0</v>
      </c>
      <c r="M163" s="230"/>
      <c r="N163" s="220">
        <f t="shared" si="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6"/>
        <v>0</v>
      </c>
      <c r="X163" s="166">
        <v>0</v>
      </c>
      <c r="Y163" s="166">
        <f t="shared" si="7"/>
        <v>0</v>
      </c>
      <c r="Z163" s="166">
        <v>0</v>
      </c>
      <c r="AA163" s="167">
        <f t="shared" si="8"/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178</v>
      </c>
      <c r="BK163" s="168">
        <f t="shared" si="14"/>
        <v>0</v>
      </c>
      <c r="BL163" s="18" t="s">
        <v>261</v>
      </c>
      <c r="BM163" s="18" t="s">
        <v>1041</v>
      </c>
    </row>
    <row r="164" spans="2:65" s="9" customFormat="1" ht="29.85" customHeight="1">
      <c r="B164" s="149"/>
      <c r="C164" s="150"/>
      <c r="D164" s="159" t="s">
        <v>166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22">
        <f>BK164</f>
        <v>0</v>
      </c>
      <c r="O164" s="223"/>
      <c r="P164" s="223"/>
      <c r="Q164" s="223"/>
      <c r="R164" s="152"/>
      <c r="T164" s="153"/>
      <c r="U164" s="150"/>
      <c r="V164" s="150"/>
      <c r="W164" s="154">
        <f>SUM(W165:W177)</f>
        <v>0</v>
      </c>
      <c r="X164" s="150"/>
      <c r="Y164" s="154">
        <f>SUM(Y165:Y177)</f>
        <v>77.999161479999984</v>
      </c>
      <c r="Z164" s="150"/>
      <c r="AA164" s="155">
        <f>SUM(AA165:AA177)</f>
        <v>0</v>
      </c>
      <c r="AR164" s="156" t="s">
        <v>178</v>
      </c>
      <c r="AT164" s="157" t="s">
        <v>76</v>
      </c>
      <c r="AU164" s="157" t="s">
        <v>85</v>
      </c>
      <c r="AY164" s="156" t="s">
        <v>199</v>
      </c>
      <c r="BK164" s="158">
        <f>SUM(BK165:BK177)</f>
        <v>0</v>
      </c>
    </row>
    <row r="165" spans="2:65" s="1" customFormat="1" ht="38.25" customHeight="1">
      <c r="B165" s="131"/>
      <c r="C165" s="160" t="s">
        <v>322</v>
      </c>
      <c r="D165" s="160" t="s">
        <v>200</v>
      </c>
      <c r="E165" s="161" t="s">
        <v>552</v>
      </c>
      <c r="F165" s="228" t="s">
        <v>1042</v>
      </c>
      <c r="G165" s="228"/>
      <c r="H165" s="228"/>
      <c r="I165" s="228"/>
      <c r="J165" s="162" t="s">
        <v>203</v>
      </c>
      <c r="K165" s="163">
        <v>260</v>
      </c>
      <c r="L165" s="230">
        <v>0</v>
      </c>
      <c r="M165" s="230"/>
      <c r="N165" s="220">
        <f t="shared" ref="N165:N177" si="15">ROUND(L165*K165,3)</f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ref="W165:W177" si="16">V165*K165</f>
        <v>0</v>
      </c>
      <c r="X165" s="166">
        <v>5.0000000000000001E-3</v>
      </c>
      <c r="Y165" s="166">
        <f t="shared" ref="Y165:Y177" si="17">X165*K165</f>
        <v>1.3</v>
      </c>
      <c r="Z165" s="166">
        <v>0</v>
      </c>
      <c r="AA165" s="167">
        <f t="shared" ref="AA165:AA177" si="18">Z165*K165</f>
        <v>0</v>
      </c>
      <c r="AR165" s="18" t="s">
        <v>261</v>
      </c>
      <c r="AT165" s="18" t="s">
        <v>200</v>
      </c>
      <c r="AU165" s="18" t="s">
        <v>178</v>
      </c>
      <c r="AY165" s="18" t="s">
        <v>199</v>
      </c>
      <c r="BE165" s="105">
        <f t="shared" ref="BE165:BE177" si="19">IF(U165="základná",N165,0)</f>
        <v>0</v>
      </c>
      <c r="BF165" s="105">
        <f t="shared" ref="BF165:BF177" si="20">IF(U165="znížená",N165,0)</f>
        <v>0</v>
      </c>
      <c r="BG165" s="105">
        <f t="shared" ref="BG165:BG177" si="21">IF(U165="zákl. prenesená",N165,0)</f>
        <v>0</v>
      </c>
      <c r="BH165" s="105">
        <f t="shared" ref="BH165:BH177" si="22">IF(U165="zníž. prenesená",N165,0)</f>
        <v>0</v>
      </c>
      <c r="BI165" s="105">
        <f t="shared" ref="BI165:BI177" si="23">IF(U165="nulová",N165,0)</f>
        <v>0</v>
      </c>
      <c r="BJ165" s="18" t="s">
        <v>178</v>
      </c>
      <c r="BK165" s="168">
        <f t="shared" ref="BK165:BK177" si="24">ROUND(L165*K165,3)</f>
        <v>0</v>
      </c>
      <c r="BL165" s="18" t="s">
        <v>261</v>
      </c>
      <c r="BM165" s="18" t="s">
        <v>1043</v>
      </c>
    </row>
    <row r="166" spans="2:65" s="1" customFormat="1" ht="16.5" customHeight="1">
      <c r="B166" s="131"/>
      <c r="C166" s="169" t="s">
        <v>326</v>
      </c>
      <c r="D166" s="169" t="s">
        <v>327</v>
      </c>
      <c r="E166" s="170" t="s">
        <v>555</v>
      </c>
      <c r="F166" s="229" t="s">
        <v>556</v>
      </c>
      <c r="G166" s="229"/>
      <c r="H166" s="229"/>
      <c r="I166" s="229"/>
      <c r="J166" s="171" t="s">
        <v>203</v>
      </c>
      <c r="K166" s="172">
        <v>265.2</v>
      </c>
      <c r="L166" s="231">
        <v>0</v>
      </c>
      <c r="M166" s="231"/>
      <c r="N166" s="221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1.95E-2</v>
      </c>
      <c r="Y166" s="166">
        <f t="shared" si="17"/>
        <v>5.1713999999999993</v>
      </c>
      <c r="Z166" s="166">
        <v>0</v>
      </c>
      <c r="AA166" s="167">
        <f t="shared" si="18"/>
        <v>0</v>
      </c>
      <c r="AR166" s="18" t="s">
        <v>326</v>
      </c>
      <c r="AT166" s="18" t="s">
        <v>327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261</v>
      </c>
      <c r="BM166" s="18" t="s">
        <v>1044</v>
      </c>
    </row>
    <row r="167" spans="2:65" s="1" customFormat="1" ht="38.25" customHeight="1">
      <c r="B167" s="131"/>
      <c r="C167" s="160" t="s">
        <v>331</v>
      </c>
      <c r="D167" s="160" t="s">
        <v>200</v>
      </c>
      <c r="E167" s="161" t="s">
        <v>1045</v>
      </c>
      <c r="F167" s="228" t="s">
        <v>1046</v>
      </c>
      <c r="G167" s="228"/>
      <c r="H167" s="228"/>
      <c r="I167" s="228"/>
      <c r="J167" s="162" t="s">
        <v>203</v>
      </c>
      <c r="K167" s="163">
        <v>26.88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1.2E-4</v>
      </c>
      <c r="Y167" s="166">
        <f t="shared" si="17"/>
        <v>3.2255999999999999E-3</v>
      </c>
      <c r="Z167" s="166">
        <v>0</v>
      </c>
      <c r="AA167" s="167">
        <f t="shared" si="18"/>
        <v>0</v>
      </c>
      <c r="AR167" s="18" t="s">
        <v>261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261</v>
      </c>
      <c r="BM167" s="18" t="s">
        <v>1047</v>
      </c>
    </row>
    <row r="168" spans="2:65" s="1" customFormat="1" ht="16.5" customHeight="1">
      <c r="B168" s="131"/>
      <c r="C168" s="169" t="s">
        <v>336</v>
      </c>
      <c r="D168" s="169" t="s">
        <v>327</v>
      </c>
      <c r="E168" s="170" t="s">
        <v>1048</v>
      </c>
      <c r="F168" s="229" t="s">
        <v>1049</v>
      </c>
      <c r="G168" s="229"/>
      <c r="H168" s="229"/>
      <c r="I168" s="229"/>
      <c r="J168" s="171" t="s">
        <v>203</v>
      </c>
      <c r="K168" s="172">
        <v>27.417999999999999</v>
      </c>
      <c r="L168" s="231">
        <v>0</v>
      </c>
      <c r="M168" s="231"/>
      <c r="N168" s="221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1.35E-2</v>
      </c>
      <c r="Y168" s="166">
        <f t="shared" si="17"/>
        <v>0.370143</v>
      </c>
      <c r="Z168" s="166">
        <v>0</v>
      </c>
      <c r="AA168" s="167">
        <f t="shared" si="18"/>
        <v>0</v>
      </c>
      <c r="AR168" s="18" t="s">
        <v>326</v>
      </c>
      <c r="AT168" s="18" t="s">
        <v>327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261</v>
      </c>
      <c r="BM168" s="18" t="s">
        <v>1050</v>
      </c>
    </row>
    <row r="169" spans="2:65" s="1" customFormat="1" ht="38.25" customHeight="1">
      <c r="B169" s="131"/>
      <c r="C169" s="160" t="s">
        <v>340</v>
      </c>
      <c r="D169" s="160" t="s">
        <v>200</v>
      </c>
      <c r="E169" s="161" t="s">
        <v>558</v>
      </c>
      <c r="F169" s="228" t="s">
        <v>559</v>
      </c>
      <c r="G169" s="228"/>
      <c r="H169" s="228"/>
      <c r="I169" s="228"/>
      <c r="J169" s="162" t="s">
        <v>203</v>
      </c>
      <c r="K169" s="163">
        <v>2011.98</v>
      </c>
      <c r="L169" s="230">
        <v>0</v>
      </c>
      <c r="M169" s="230"/>
      <c r="N169" s="220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1.2E-4</v>
      </c>
      <c r="Y169" s="166">
        <f t="shared" si="17"/>
        <v>0.2414376</v>
      </c>
      <c r="Z169" s="166">
        <v>0</v>
      </c>
      <c r="AA169" s="167">
        <f t="shared" si="18"/>
        <v>0</v>
      </c>
      <c r="AR169" s="18" t="s">
        <v>261</v>
      </c>
      <c r="AT169" s="18" t="s">
        <v>200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261</v>
      </c>
      <c r="BM169" s="18" t="s">
        <v>1051</v>
      </c>
    </row>
    <row r="170" spans="2:65" s="1" customFormat="1" ht="16.5" customHeight="1">
      <c r="B170" s="131"/>
      <c r="C170" s="169" t="s">
        <v>344</v>
      </c>
      <c r="D170" s="169" t="s">
        <v>327</v>
      </c>
      <c r="E170" s="170" t="s">
        <v>561</v>
      </c>
      <c r="F170" s="229" t="s">
        <v>562</v>
      </c>
      <c r="G170" s="229"/>
      <c r="H170" s="229"/>
      <c r="I170" s="229"/>
      <c r="J170" s="171" t="s">
        <v>203</v>
      </c>
      <c r="K170" s="172">
        <v>29.82</v>
      </c>
      <c r="L170" s="231">
        <v>0</v>
      </c>
      <c r="M170" s="231"/>
      <c r="N170" s="221">
        <f t="shared" si="1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16"/>
        <v>0</v>
      </c>
      <c r="X170" s="166">
        <v>1.2E-2</v>
      </c>
      <c r="Y170" s="166">
        <f t="shared" si="17"/>
        <v>0.35783999999999999</v>
      </c>
      <c r="Z170" s="166">
        <v>0</v>
      </c>
      <c r="AA170" s="167">
        <f t="shared" si="18"/>
        <v>0</v>
      </c>
      <c r="AR170" s="18" t="s">
        <v>326</v>
      </c>
      <c r="AT170" s="18" t="s">
        <v>327</v>
      </c>
      <c r="AU170" s="18" t="s">
        <v>178</v>
      </c>
      <c r="AY170" s="18" t="s">
        <v>199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178</v>
      </c>
      <c r="BK170" s="168">
        <f t="shared" si="24"/>
        <v>0</v>
      </c>
      <c r="BL170" s="18" t="s">
        <v>261</v>
      </c>
      <c r="BM170" s="18" t="s">
        <v>1052</v>
      </c>
    </row>
    <row r="171" spans="2:65" s="1" customFormat="1" ht="16.5" customHeight="1">
      <c r="B171" s="131"/>
      <c r="C171" s="169" t="s">
        <v>348</v>
      </c>
      <c r="D171" s="169" t="s">
        <v>327</v>
      </c>
      <c r="E171" s="170" t="s">
        <v>1053</v>
      </c>
      <c r="F171" s="229" t="s">
        <v>1054</v>
      </c>
      <c r="G171" s="229"/>
      <c r="H171" s="229"/>
      <c r="I171" s="229"/>
      <c r="J171" s="171" t="s">
        <v>203</v>
      </c>
      <c r="K171" s="172">
        <v>1995.8340000000001</v>
      </c>
      <c r="L171" s="231">
        <v>0</v>
      </c>
      <c r="M171" s="231"/>
      <c r="N171" s="221">
        <f t="shared" si="1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16"/>
        <v>0</v>
      </c>
      <c r="X171" s="166">
        <v>1.4999999999999999E-2</v>
      </c>
      <c r="Y171" s="166">
        <f t="shared" si="17"/>
        <v>29.93751</v>
      </c>
      <c r="Z171" s="166">
        <v>0</v>
      </c>
      <c r="AA171" s="167">
        <f t="shared" si="18"/>
        <v>0</v>
      </c>
      <c r="AR171" s="18" t="s">
        <v>326</v>
      </c>
      <c r="AT171" s="18" t="s">
        <v>327</v>
      </c>
      <c r="AU171" s="18" t="s">
        <v>178</v>
      </c>
      <c r="AY171" s="18" t="s">
        <v>199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178</v>
      </c>
      <c r="BK171" s="168">
        <f t="shared" si="24"/>
        <v>0</v>
      </c>
      <c r="BL171" s="18" t="s">
        <v>261</v>
      </c>
      <c r="BM171" s="18" t="s">
        <v>1055</v>
      </c>
    </row>
    <row r="172" spans="2:65" s="1" customFormat="1" ht="16.5" customHeight="1">
      <c r="B172" s="131"/>
      <c r="C172" s="169" t="s">
        <v>352</v>
      </c>
      <c r="D172" s="169" t="s">
        <v>327</v>
      </c>
      <c r="E172" s="170" t="s">
        <v>564</v>
      </c>
      <c r="F172" s="229" t="s">
        <v>565</v>
      </c>
      <c r="G172" s="229"/>
      <c r="H172" s="229"/>
      <c r="I172" s="229"/>
      <c r="J172" s="171" t="s">
        <v>203</v>
      </c>
      <c r="K172" s="172">
        <v>2126.0419999999999</v>
      </c>
      <c r="L172" s="231">
        <v>0</v>
      </c>
      <c r="M172" s="231"/>
      <c r="N172" s="221">
        <f t="shared" si="1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16"/>
        <v>0</v>
      </c>
      <c r="X172" s="166">
        <v>1.89E-2</v>
      </c>
      <c r="Y172" s="166">
        <f t="shared" si="17"/>
        <v>40.1821938</v>
      </c>
      <c r="Z172" s="166">
        <v>0</v>
      </c>
      <c r="AA172" s="167">
        <f t="shared" si="18"/>
        <v>0</v>
      </c>
      <c r="AR172" s="18" t="s">
        <v>326</v>
      </c>
      <c r="AT172" s="18" t="s">
        <v>327</v>
      </c>
      <c r="AU172" s="18" t="s">
        <v>178</v>
      </c>
      <c r="AY172" s="18" t="s">
        <v>199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178</v>
      </c>
      <c r="BK172" s="168">
        <f t="shared" si="24"/>
        <v>0</v>
      </c>
      <c r="BL172" s="18" t="s">
        <v>261</v>
      </c>
      <c r="BM172" s="18" t="s">
        <v>1056</v>
      </c>
    </row>
    <row r="173" spans="2:65" s="1" customFormat="1" ht="25.5" customHeight="1">
      <c r="B173" s="131"/>
      <c r="C173" s="160" t="s">
        <v>356</v>
      </c>
      <c r="D173" s="160" t="s">
        <v>200</v>
      </c>
      <c r="E173" s="161" t="s">
        <v>1057</v>
      </c>
      <c r="F173" s="228" t="s">
        <v>1058</v>
      </c>
      <c r="G173" s="228"/>
      <c r="H173" s="228"/>
      <c r="I173" s="228"/>
      <c r="J173" s="162" t="s">
        <v>203</v>
      </c>
      <c r="K173" s="163">
        <v>180.3</v>
      </c>
      <c r="L173" s="230">
        <v>0</v>
      </c>
      <c r="M173" s="230"/>
      <c r="N173" s="220">
        <f t="shared" si="1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16"/>
        <v>0</v>
      </c>
      <c r="X173" s="166">
        <v>1.2E-4</v>
      </c>
      <c r="Y173" s="166">
        <f t="shared" si="17"/>
        <v>2.1636000000000002E-2</v>
      </c>
      <c r="Z173" s="166">
        <v>0</v>
      </c>
      <c r="AA173" s="167">
        <f t="shared" si="18"/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178</v>
      </c>
      <c r="BK173" s="168">
        <f t="shared" si="24"/>
        <v>0</v>
      </c>
      <c r="BL173" s="18" t="s">
        <v>261</v>
      </c>
      <c r="BM173" s="18" t="s">
        <v>1059</v>
      </c>
    </row>
    <row r="174" spans="2:65" s="1" customFormat="1" ht="25.5" customHeight="1">
      <c r="B174" s="131"/>
      <c r="C174" s="169" t="s">
        <v>360</v>
      </c>
      <c r="D174" s="169" t="s">
        <v>327</v>
      </c>
      <c r="E174" s="170" t="s">
        <v>1060</v>
      </c>
      <c r="F174" s="229" t="s">
        <v>1061</v>
      </c>
      <c r="G174" s="229"/>
      <c r="H174" s="229"/>
      <c r="I174" s="229"/>
      <c r="J174" s="171" t="s">
        <v>203</v>
      </c>
      <c r="K174" s="172">
        <v>183.90600000000001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1.98E-3</v>
      </c>
      <c r="Y174" s="166">
        <f t="shared" si="17"/>
        <v>0.36413388000000002</v>
      </c>
      <c r="Z174" s="166">
        <v>0</v>
      </c>
      <c r="AA174" s="167">
        <f t="shared" si="18"/>
        <v>0</v>
      </c>
      <c r="AR174" s="18" t="s">
        <v>326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261</v>
      </c>
      <c r="BM174" s="18" t="s">
        <v>1062</v>
      </c>
    </row>
    <row r="175" spans="2:65" s="1" customFormat="1" ht="25.5" customHeight="1">
      <c r="B175" s="131"/>
      <c r="C175" s="160" t="s">
        <v>364</v>
      </c>
      <c r="D175" s="160" t="s">
        <v>200</v>
      </c>
      <c r="E175" s="161" t="s">
        <v>567</v>
      </c>
      <c r="F175" s="228" t="s">
        <v>568</v>
      </c>
      <c r="G175" s="228"/>
      <c r="H175" s="228"/>
      <c r="I175" s="228"/>
      <c r="J175" s="162" t="s">
        <v>203</v>
      </c>
      <c r="K175" s="163">
        <v>5.58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4.0000000000000001E-3</v>
      </c>
      <c r="Y175" s="166">
        <f t="shared" si="17"/>
        <v>2.232E-2</v>
      </c>
      <c r="Z175" s="166">
        <v>0</v>
      </c>
      <c r="AA175" s="167">
        <f t="shared" si="18"/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261</v>
      </c>
      <c r="BM175" s="18" t="s">
        <v>1063</v>
      </c>
    </row>
    <row r="176" spans="2:65" s="1" customFormat="1" ht="38.25" customHeight="1">
      <c r="B176" s="131"/>
      <c r="C176" s="169" t="s">
        <v>368</v>
      </c>
      <c r="D176" s="169" t="s">
        <v>327</v>
      </c>
      <c r="E176" s="170" t="s">
        <v>570</v>
      </c>
      <c r="F176" s="229" t="s">
        <v>571</v>
      </c>
      <c r="G176" s="229"/>
      <c r="H176" s="229"/>
      <c r="I176" s="229"/>
      <c r="J176" s="171" t="s">
        <v>203</v>
      </c>
      <c r="K176" s="172">
        <v>5.6920000000000002</v>
      </c>
      <c r="L176" s="231">
        <v>0</v>
      </c>
      <c r="M176" s="231"/>
      <c r="N176" s="221">
        <f t="shared" si="1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16"/>
        <v>0</v>
      </c>
      <c r="X176" s="166">
        <v>4.7999999999999996E-3</v>
      </c>
      <c r="Y176" s="166">
        <f t="shared" si="17"/>
        <v>2.7321599999999998E-2</v>
      </c>
      <c r="Z176" s="166">
        <v>0</v>
      </c>
      <c r="AA176" s="167">
        <f t="shared" si="18"/>
        <v>0</v>
      </c>
      <c r="AR176" s="18" t="s">
        <v>326</v>
      </c>
      <c r="AT176" s="18" t="s">
        <v>327</v>
      </c>
      <c r="AU176" s="18" t="s">
        <v>178</v>
      </c>
      <c r="AY176" s="18" t="s">
        <v>199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178</v>
      </c>
      <c r="BK176" s="168">
        <f t="shared" si="24"/>
        <v>0</v>
      </c>
      <c r="BL176" s="18" t="s">
        <v>261</v>
      </c>
      <c r="BM176" s="18" t="s">
        <v>1064</v>
      </c>
    </row>
    <row r="177" spans="2:65" s="1" customFormat="1" ht="25.5" customHeight="1">
      <c r="B177" s="131"/>
      <c r="C177" s="160" t="s">
        <v>372</v>
      </c>
      <c r="D177" s="160" t="s">
        <v>200</v>
      </c>
      <c r="E177" s="161" t="s">
        <v>573</v>
      </c>
      <c r="F177" s="228" t="s">
        <v>574</v>
      </c>
      <c r="G177" s="228"/>
      <c r="H177" s="228"/>
      <c r="I177" s="228"/>
      <c r="J177" s="162" t="s">
        <v>334</v>
      </c>
      <c r="K177" s="164">
        <v>0</v>
      </c>
      <c r="L177" s="230">
        <v>0</v>
      </c>
      <c r="M177" s="230"/>
      <c r="N177" s="220">
        <f t="shared" si="1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16"/>
        <v>0</v>
      </c>
      <c r="X177" s="166">
        <v>0</v>
      </c>
      <c r="Y177" s="166">
        <f t="shared" si="17"/>
        <v>0</v>
      </c>
      <c r="Z177" s="166">
        <v>0</v>
      </c>
      <c r="AA177" s="167">
        <f t="shared" si="18"/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178</v>
      </c>
      <c r="BK177" s="168">
        <f t="shared" si="24"/>
        <v>0</v>
      </c>
      <c r="BL177" s="18" t="s">
        <v>261</v>
      </c>
      <c r="BM177" s="18" t="s">
        <v>1065</v>
      </c>
    </row>
    <row r="178" spans="2:65" s="9" customFormat="1" ht="29.85" customHeight="1">
      <c r="B178" s="149"/>
      <c r="C178" s="150"/>
      <c r="D178" s="159" t="s">
        <v>445</v>
      </c>
      <c r="E178" s="159"/>
      <c r="F178" s="159"/>
      <c r="G178" s="159"/>
      <c r="H178" s="159"/>
      <c r="I178" s="159"/>
      <c r="J178" s="159"/>
      <c r="K178" s="159"/>
      <c r="L178" s="159"/>
      <c r="M178" s="159"/>
      <c r="N178" s="222">
        <f>BK178</f>
        <v>0</v>
      </c>
      <c r="O178" s="223"/>
      <c r="P178" s="223"/>
      <c r="Q178" s="223"/>
      <c r="R178" s="152"/>
      <c r="T178" s="153"/>
      <c r="U178" s="150"/>
      <c r="V178" s="150"/>
      <c r="W178" s="154">
        <f>SUM(W179:W181)</f>
        <v>0</v>
      </c>
      <c r="X178" s="150"/>
      <c r="Y178" s="154">
        <f>SUM(Y179:Y181)</f>
        <v>0</v>
      </c>
      <c r="Z178" s="150"/>
      <c r="AA178" s="155">
        <f>SUM(AA179:AA181)</f>
        <v>0.16088</v>
      </c>
      <c r="AR178" s="156" t="s">
        <v>178</v>
      </c>
      <c r="AT178" s="157" t="s">
        <v>76</v>
      </c>
      <c r="AU178" s="157" t="s">
        <v>85</v>
      </c>
      <c r="AY178" s="156" t="s">
        <v>199</v>
      </c>
      <c r="BK178" s="158">
        <f>SUM(BK179:BK181)</f>
        <v>0</v>
      </c>
    </row>
    <row r="179" spans="2:65" s="1" customFormat="1" ht="25.5" customHeight="1">
      <c r="B179" s="131"/>
      <c r="C179" s="160" t="s">
        <v>376</v>
      </c>
      <c r="D179" s="160" t="s">
        <v>200</v>
      </c>
      <c r="E179" s="161" t="s">
        <v>1066</v>
      </c>
      <c r="F179" s="228" t="s">
        <v>1067</v>
      </c>
      <c r="G179" s="228"/>
      <c r="H179" s="228"/>
      <c r="I179" s="228"/>
      <c r="J179" s="162" t="s">
        <v>316</v>
      </c>
      <c r="K179" s="163">
        <v>8</v>
      </c>
      <c r="L179" s="230">
        <v>0</v>
      </c>
      <c r="M179" s="230"/>
      <c r="N179" s="220">
        <f>ROUND(L179*K179,3)</f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>V179*K179</f>
        <v>0</v>
      </c>
      <c r="X179" s="166">
        <v>0</v>
      </c>
      <c r="Y179" s="166">
        <f>X179*K179</f>
        <v>0</v>
      </c>
      <c r="Z179" s="166">
        <v>2.0109999999999999E-2</v>
      </c>
      <c r="AA179" s="167">
        <f>Z179*K179</f>
        <v>0.16088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>IF(U179="základná",N179,0)</f>
        <v>0</v>
      </c>
      <c r="BF179" s="105">
        <f>IF(U179="znížená",N179,0)</f>
        <v>0</v>
      </c>
      <c r="BG179" s="105">
        <f>IF(U179="zákl. prenesená",N179,0)</f>
        <v>0</v>
      </c>
      <c r="BH179" s="105">
        <f>IF(U179="zníž. prenesená",N179,0)</f>
        <v>0</v>
      </c>
      <c r="BI179" s="105">
        <f>IF(U179="nulová",N179,0)</f>
        <v>0</v>
      </c>
      <c r="BJ179" s="18" t="s">
        <v>178</v>
      </c>
      <c r="BK179" s="168">
        <f>ROUND(L179*K179,3)</f>
        <v>0</v>
      </c>
      <c r="BL179" s="18" t="s">
        <v>261</v>
      </c>
      <c r="BM179" s="18" t="s">
        <v>1068</v>
      </c>
    </row>
    <row r="180" spans="2:65" s="1" customFormat="1" ht="16.5" customHeight="1">
      <c r="B180" s="131"/>
      <c r="C180" s="160" t="s">
        <v>380</v>
      </c>
      <c r="D180" s="160" t="s">
        <v>200</v>
      </c>
      <c r="E180" s="161" t="s">
        <v>1069</v>
      </c>
      <c r="F180" s="228" t="s">
        <v>1070</v>
      </c>
      <c r="G180" s="228"/>
      <c r="H180" s="228"/>
      <c r="I180" s="228"/>
      <c r="J180" s="162" t="s">
        <v>316</v>
      </c>
      <c r="K180" s="163">
        <v>72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261</v>
      </c>
      <c r="BM180" s="18" t="s">
        <v>1071</v>
      </c>
    </row>
    <row r="181" spans="2:65" s="1" customFormat="1" ht="25.5" customHeight="1">
      <c r="B181" s="131"/>
      <c r="C181" s="160" t="s">
        <v>384</v>
      </c>
      <c r="D181" s="160" t="s">
        <v>200</v>
      </c>
      <c r="E181" s="161" t="s">
        <v>1072</v>
      </c>
      <c r="F181" s="228" t="s">
        <v>1073</v>
      </c>
      <c r="G181" s="228"/>
      <c r="H181" s="228"/>
      <c r="I181" s="228"/>
      <c r="J181" s="162" t="s">
        <v>334</v>
      </c>
      <c r="K181" s="164">
        <v>0</v>
      </c>
      <c r="L181" s="230">
        <v>0</v>
      </c>
      <c r="M181" s="230"/>
      <c r="N181" s="220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261</v>
      </c>
      <c r="BM181" s="18" t="s">
        <v>1074</v>
      </c>
    </row>
    <row r="182" spans="2:65" s="9" customFormat="1" ht="29.85" customHeight="1">
      <c r="B182" s="149"/>
      <c r="C182" s="150"/>
      <c r="D182" s="159" t="s">
        <v>168</v>
      </c>
      <c r="E182" s="159"/>
      <c r="F182" s="159"/>
      <c r="G182" s="159"/>
      <c r="H182" s="159"/>
      <c r="I182" s="159"/>
      <c r="J182" s="159"/>
      <c r="K182" s="159"/>
      <c r="L182" s="159"/>
      <c r="M182" s="159"/>
      <c r="N182" s="222">
        <f>BK182</f>
        <v>0</v>
      </c>
      <c r="O182" s="223"/>
      <c r="P182" s="223"/>
      <c r="Q182" s="223"/>
      <c r="R182" s="152"/>
      <c r="T182" s="153"/>
      <c r="U182" s="150"/>
      <c r="V182" s="150"/>
      <c r="W182" s="154">
        <f>SUM(W183:W190)</f>
        <v>0</v>
      </c>
      <c r="X182" s="150"/>
      <c r="Y182" s="154">
        <f>SUM(Y183:Y190)</f>
        <v>6.9820000000000007E-2</v>
      </c>
      <c r="Z182" s="150"/>
      <c r="AA182" s="155">
        <f>SUM(AA183:AA190)</f>
        <v>5.7679999999999995E-2</v>
      </c>
      <c r="AR182" s="156" t="s">
        <v>178</v>
      </c>
      <c r="AT182" s="157" t="s">
        <v>76</v>
      </c>
      <c r="AU182" s="157" t="s">
        <v>85</v>
      </c>
      <c r="AY182" s="156" t="s">
        <v>199</v>
      </c>
      <c r="BK182" s="158">
        <f>SUM(BK183:BK190)</f>
        <v>0</v>
      </c>
    </row>
    <row r="183" spans="2:65" s="1" customFormat="1" ht="25.5" customHeight="1">
      <c r="B183" s="131"/>
      <c r="C183" s="160" t="s">
        <v>388</v>
      </c>
      <c r="D183" s="160" t="s">
        <v>200</v>
      </c>
      <c r="E183" s="161" t="s">
        <v>595</v>
      </c>
      <c r="F183" s="228" t="s">
        <v>596</v>
      </c>
      <c r="G183" s="228"/>
      <c r="H183" s="228"/>
      <c r="I183" s="228"/>
      <c r="J183" s="162" t="s">
        <v>316</v>
      </c>
      <c r="K183" s="163">
        <v>2</v>
      </c>
      <c r="L183" s="230">
        <v>0</v>
      </c>
      <c r="M183" s="230"/>
      <c r="N183" s="220">
        <f t="shared" ref="N183:N190" si="25"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ref="W183:W190" si="26">V183*K183</f>
        <v>0</v>
      </c>
      <c r="X183" s="166">
        <v>4.8500000000000001E-3</v>
      </c>
      <c r="Y183" s="166">
        <f t="shared" ref="Y183:Y190" si="27">X183*K183</f>
        <v>9.7000000000000003E-3</v>
      </c>
      <c r="Z183" s="166">
        <v>0</v>
      </c>
      <c r="AA183" s="167">
        <f t="shared" ref="AA183:AA190" si="28">Z183*K183</f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 t="shared" ref="BE183:BE190" si="29">IF(U183="základná",N183,0)</f>
        <v>0</v>
      </c>
      <c r="BF183" s="105">
        <f t="shared" ref="BF183:BF190" si="30">IF(U183="znížená",N183,0)</f>
        <v>0</v>
      </c>
      <c r="BG183" s="105">
        <f t="shared" ref="BG183:BG190" si="31">IF(U183="zákl. prenesená",N183,0)</f>
        <v>0</v>
      </c>
      <c r="BH183" s="105">
        <f t="shared" ref="BH183:BH190" si="32">IF(U183="zníž. prenesená",N183,0)</f>
        <v>0</v>
      </c>
      <c r="BI183" s="105">
        <f t="shared" ref="BI183:BI190" si="33">IF(U183="nulová",N183,0)</f>
        <v>0</v>
      </c>
      <c r="BJ183" s="18" t="s">
        <v>178</v>
      </c>
      <c r="BK183" s="168">
        <f t="shared" ref="BK183:BK190" si="34">ROUND(L183*K183,3)</f>
        <v>0</v>
      </c>
      <c r="BL183" s="18" t="s">
        <v>261</v>
      </c>
      <c r="BM183" s="18" t="s">
        <v>1075</v>
      </c>
    </row>
    <row r="184" spans="2:65" s="1" customFormat="1" ht="38.25" customHeight="1">
      <c r="B184" s="131"/>
      <c r="C184" s="160" t="s">
        <v>392</v>
      </c>
      <c r="D184" s="160" t="s">
        <v>200</v>
      </c>
      <c r="E184" s="161" t="s">
        <v>604</v>
      </c>
      <c r="F184" s="228" t="s">
        <v>605</v>
      </c>
      <c r="G184" s="228"/>
      <c r="H184" s="228"/>
      <c r="I184" s="228"/>
      <c r="J184" s="162" t="s">
        <v>251</v>
      </c>
      <c r="K184" s="163">
        <v>12</v>
      </c>
      <c r="L184" s="230">
        <v>0</v>
      </c>
      <c r="M184" s="230"/>
      <c r="N184" s="220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2.46276E-3</v>
      </c>
      <c r="Y184" s="166">
        <f t="shared" si="27"/>
        <v>2.9553120000000002E-2</v>
      </c>
      <c r="Z184" s="166">
        <v>0</v>
      </c>
      <c r="AA184" s="167">
        <f t="shared" si="28"/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261</v>
      </c>
      <c r="BM184" s="18" t="s">
        <v>1076</v>
      </c>
    </row>
    <row r="185" spans="2:65" s="1" customFormat="1" ht="38.25" customHeight="1">
      <c r="B185" s="131"/>
      <c r="C185" s="160" t="s">
        <v>396</v>
      </c>
      <c r="D185" s="160" t="s">
        <v>200</v>
      </c>
      <c r="E185" s="161" t="s">
        <v>607</v>
      </c>
      <c r="F185" s="228" t="s">
        <v>608</v>
      </c>
      <c r="G185" s="228"/>
      <c r="H185" s="228"/>
      <c r="I185" s="228"/>
      <c r="J185" s="162" t="s">
        <v>251</v>
      </c>
      <c r="K185" s="163">
        <v>12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3.3E-3</v>
      </c>
      <c r="AA185" s="167">
        <f t="shared" si="28"/>
        <v>3.9599999999999996E-2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261</v>
      </c>
      <c r="BM185" s="18" t="s">
        <v>1077</v>
      </c>
    </row>
    <row r="186" spans="2:65" s="1" customFormat="1" ht="38.25" customHeight="1">
      <c r="B186" s="131"/>
      <c r="C186" s="160" t="s">
        <v>400</v>
      </c>
      <c r="D186" s="160" t="s">
        <v>200</v>
      </c>
      <c r="E186" s="161" t="s">
        <v>610</v>
      </c>
      <c r="F186" s="228" t="s">
        <v>611</v>
      </c>
      <c r="G186" s="228"/>
      <c r="H186" s="228"/>
      <c r="I186" s="228"/>
      <c r="J186" s="162" t="s">
        <v>251</v>
      </c>
      <c r="K186" s="163">
        <v>11</v>
      </c>
      <c r="L186" s="230">
        <v>0</v>
      </c>
      <c r="M186" s="230"/>
      <c r="N186" s="220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1.3156800000000001E-3</v>
      </c>
      <c r="Y186" s="166">
        <f t="shared" si="27"/>
        <v>1.4472480000000001E-2</v>
      </c>
      <c r="Z186" s="166">
        <v>0</v>
      </c>
      <c r="AA186" s="167">
        <f t="shared" si="28"/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261</v>
      </c>
      <c r="BM186" s="18" t="s">
        <v>1078</v>
      </c>
    </row>
    <row r="187" spans="2:65" s="1" customFormat="1" ht="38.25" customHeight="1">
      <c r="B187" s="131"/>
      <c r="C187" s="160" t="s">
        <v>404</v>
      </c>
      <c r="D187" s="160" t="s">
        <v>200</v>
      </c>
      <c r="E187" s="161" t="s">
        <v>616</v>
      </c>
      <c r="F187" s="228" t="s">
        <v>617</v>
      </c>
      <c r="G187" s="228"/>
      <c r="H187" s="228"/>
      <c r="I187" s="228"/>
      <c r="J187" s="162" t="s">
        <v>251</v>
      </c>
      <c r="K187" s="163">
        <v>360.6</v>
      </c>
      <c r="L187" s="230">
        <v>0</v>
      </c>
      <c r="M187" s="230"/>
      <c r="N187" s="220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261</v>
      </c>
      <c r="BM187" s="18" t="s">
        <v>1079</v>
      </c>
    </row>
    <row r="188" spans="2:65" s="1" customFormat="1" ht="25.5" customHeight="1">
      <c r="B188" s="131"/>
      <c r="C188" s="160" t="s">
        <v>408</v>
      </c>
      <c r="D188" s="160" t="s">
        <v>200</v>
      </c>
      <c r="E188" s="161" t="s">
        <v>620</v>
      </c>
      <c r="F188" s="228" t="s">
        <v>621</v>
      </c>
      <c r="G188" s="228"/>
      <c r="H188" s="228"/>
      <c r="I188" s="228"/>
      <c r="J188" s="162" t="s">
        <v>251</v>
      </c>
      <c r="K188" s="163">
        <v>8</v>
      </c>
      <c r="L188" s="230">
        <v>0</v>
      </c>
      <c r="M188" s="230"/>
      <c r="N188" s="220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2.0117999999999998E-3</v>
      </c>
      <c r="Y188" s="166">
        <f t="shared" si="27"/>
        <v>1.6094399999999998E-2</v>
      </c>
      <c r="Z188" s="166">
        <v>0</v>
      </c>
      <c r="AA188" s="167">
        <f t="shared" si="28"/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261</v>
      </c>
      <c r="BM188" s="18" t="s">
        <v>1080</v>
      </c>
    </row>
    <row r="189" spans="2:65" s="1" customFormat="1" ht="25.5" customHeight="1">
      <c r="B189" s="131"/>
      <c r="C189" s="160" t="s">
        <v>412</v>
      </c>
      <c r="D189" s="160" t="s">
        <v>200</v>
      </c>
      <c r="E189" s="161" t="s">
        <v>624</v>
      </c>
      <c r="F189" s="228" t="s">
        <v>625</v>
      </c>
      <c r="G189" s="228"/>
      <c r="H189" s="228"/>
      <c r="I189" s="228"/>
      <c r="J189" s="162" t="s">
        <v>251</v>
      </c>
      <c r="K189" s="163">
        <v>8</v>
      </c>
      <c r="L189" s="230">
        <v>0</v>
      </c>
      <c r="M189" s="230"/>
      <c r="N189" s="220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2.2599999999999999E-3</v>
      </c>
      <c r="AA189" s="167">
        <f t="shared" si="28"/>
        <v>1.8079999999999999E-2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261</v>
      </c>
      <c r="BM189" s="18" t="s">
        <v>1081</v>
      </c>
    </row>
    <row r="190" spans="2:65" s="1" customFormat="1" ht="25.5" customHeight="1">
      <c r="B190" s="131"/>
      <c r="C190" s="160" t="s">
        <v>416</v>
      </c>
      <c r="D190" s="160" t="s">
        <v>200</v>
      </c>
      <c r="E190" s="161" t="s">
        <v>349</v>
      </c>
      <c r="F190" s="228" t="s">
        <v>350</v>
      </c>
      <c r="G190" s="228"/>
      <c r="H190" s="228"/>
      <c r="I190" s="228"/>
      <c r="J190" s="162" t="s">
        <v>334</v>
      </c>
      <c r="K190" s="164">
        <v>0</v>
      </c>
      <c r="L190" s="230">
        <v>0</v>
      </c>
      <c r="M190" s="230"/>
      <c r="N190" s="220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0</v>
      </c>
      <c r="Y190" s="166">
        <f t="shared" si="27"/>
        <v>0</v>
      </c>
      <c r="Z190" s="166">
        <v>0</v>
      </c>
      <c r="AA190" s="167">
        <f t="shared" si="28"/>
        <v>0</v>
      </c>
      <c r="AR190" s="18" t="s">
        <v>261</v>
      </c>
      <c r="AT190" s="18" t="s">
        <v>200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261</v>
      </c>
      <c r="BM190" s="18" t="s">
        <v>1082</v>
      </c>
    </row>
    <row r="191" spans="2:65" s="9" customFormat="1" ht="37.35" customHeight="1">
      <c r="B191" s="149"/>
      <c r="C191" s="150"/>
      <c r="D191" s="151" t="s">
        <v>172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259">
        <f>BK191</f>
        <v>0</v>
      </c>
      <c r="O191" s="260"/>
      <c r="P191" s="260"/>
      <c r="Q191" s="260"/>
      <c r="R191" s="152"/>
      <c r="T191" s="153"/>
      <c r="U191" s="150"/>
      <c r="V191" s="150"/>
      <c r="W191" s="154">
        <f>SUM(W192:W196)</f>
        <v>0</v>
      </c>
      <c r="X191" s="150"/>
      <c r="Y191" s="154">
        <f>SUM(Y192:Y196)</f>
        <v>0</v>
      </c>
      <c r="Z191" s="150"/>
      <c r="AA191" s="155">
        <f>SUM(AA192:AA196)</f>
        <v>0</v>
      </c>
      <c r="AR191" s="156" t="s">
        <v>204</v>
      </c>
      <c r="AT191" s="157" t="s">
        <v>76</v>
      </c>
      <c r="AU191" s="157" t="s">
        <v>77</v>
      </c>
      <c r="AY191" s="156" t="s">
        <v>199</v>
      </c>
      <c r="BK191" s="158">
        <f>SUM(BK192:BK196)</f>
        <v>0</v>
      </c>
    </row>
    <row r="192" spans="2:65" s="1" customFormat="1" ht="51" customHeight="1">
      <c r="B192" s="131"/>
      <c r="C192" s="160" t="s">
        <v>420</v>
      </c>
      <c r="D192" s="160" t="s">
        <v>200</v>
      </c>
      <c r="E192" s="161" t="s">
        <v>85</v>
      </c>
      <c r="F192" s="228" t="s">
        <v>421</v>
      </c>
      <c r="G192" s="228"/>
      <c r="H192" s="228"/>
      <c r="I192" s="228"/>
      <c r="J192" s="162" t="s">
        <v>5</v>
      </c>
      <c r="K192" s="163">
        <v>0</v>
      </c>
      <c r="L192" s="230">
        <v>0</v>
      </c>
      <c r="M192" s="230"/>
      <c r="N192" s="220">
        <f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8" t="s">
        <v>422</v>
      </c>
      <c r="AT192" s="18" t="s">
        <v>200</v>
      </c>
      <c r="AU192" s="18" t="s">
        <v>85</v>
      </c>
      <c r="AY192" s="18" t="s">
        <v>199</v>
      </c>
      <c r="BE192" s="105">
        <f>IF(U192="základná",N192,0)</f>
        <v>0</v>
      </c>
      <c r="BF192" s="105">
        <f>IF(U192="znížená",N192,0)</f>
        <v>0</v>
      </c>
      <c r="BG192" s="105">
        <f>IF(U192="zákl. prenesená",N192,0)</f>
        <v>0</v>
      </c>
      <c r="BH192" s="105">
        <f>IF(U192="zníž. prenesená",N192,0)</f>
        <v>0</v>
      </c>
      <c r="BI192" s="105">
        <f>IF(U192="nulová",N192,0)</f>
        <v>0</v>
      </c>
      <c r="BJ192" s="18" t="s">
        <v>178</v>
      </c>
      <c r="BK192" s="168">
        <f>ROUND(L192*K192,3)</f>
        <v>0</v>
      </c>
      <c r="BL192" s="18" t="s">
        <v>422</v>
      </c>
      <c r="BM192" s="18" t="s">
        <v>1083</v>
      </c>
    </row>
    <row r="193" spans="2:65" s="1" customFormat="1" ht="51" customHeight="1">
      <c r="B193" s="131"/>
      <c r="C193" s="160" t="s">
        <v>424</v>
      </c>
      <c r="D193" s="160" t="s">
        <v>200</v>
      </c>
      <c r="E193" s="161" t="s">
        <v>178</v>
      </c>
      <c r="F193" s="228" t="s">
        <v>425</v>
      </c>
      <c r="G193" s="228"/>
      <c r="H193" s="228"/>
      <c r="I193" s="228"/>
      <c r="J193" s="162" t="s">
        <v>5</v>
      </c>
      <c r="K193" s="163">
        <v>0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8" t="s">
        <v>422</v>
      </c>
      <c r="AT193" s="18" t="s">
        <v>200</v>
      </c>
      <c r="AU193" s="18" t="s">
        <v>85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422</v>
      </c>
      <c r="BM193" s="18" t="s">
        <v>1084</v>
      </c>
    </row>
    <row r="194" spans="2:65" s="1" customFormat="1" ht="63.75" customHeight="1">
      <c r="B194" s="131"/>
      <c r="C194" s="160" t="s">
        <v>427</v>
      </c>
      <c r="D194" s="160" t="s">
        <v>200</v>
      </c>
      <c r="E194" s="161" t="s">
        <v>209</v>
      </c>
      <c r="F194" s="228" t="s">
        <v>428</v>
      </c>
      <c r="G194" s="228"/>
      <c r="H194" s="228"/>
      <c r="I194" s="228"/>
      <c r="J194" s="162" t="s">
        <v>5</v>
      </c>
      <c r="K194" s="163">
        <v>0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422</v>
      </c>
      <c r="AT194" s="18" t="s">
        <v>200</v>
      </c>
      <c r="AU194" s="18" t="s">
        <v>85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422</v>
      </c>
      <c r="BM194" s="18" t="s">
        <v>1085</v>
      </c>
    </row>
    <row r="195" spans="2:65" s="1" customFormat="1" ht="51" customHeight="1">
      <c r="B195" s="131"/>
      <c r="C195" s="160" t="s">
        <v>430</v>
      </c>
      <c r="D195" s="160" t="s">
        <v>200</v>
      </c>
      <c r="E195" s="161" t="s">
        <v>216</v>
      </c>
      <c r="F195" s="228" t="s">
        <v>431</v>
      </c>
      <c r="G195" s="228"/>
      <c r="H195" s="228"/>
      <c r="I195" s="228"/>
      <c r="J195" s="162" t="s">
        <v>5</v>
      </c>
      <c r="K195" s="163">
        <v>0</v>
      </c>
      <c r="L195" s="230">
        <v>0</v>
      </c>
      <c r="M195" s="230"/>
      <c r="N195" s="220">
        <f>ROUND(L195*K195,3)</f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8" t="s">
        <v>422</v>
      </c>
      <c r="AT195" s="18" t="s">
        <v>200</v>
      </c>
      <c r="AU195" s="18" t="s">
        <v>85</v>
      </c>
      <c r="AY195" s="18" t="s">
        <v>199</v>
      </c>
      <c r="BE195" s="105">
        <f>IF(U195="základná",N195,0)</f>
        <v>0</v>
      </c>
      <c r="BF195" s="105">
        <f>IF(U195="znížená",N195,0)</f>
        <v>0</v>
      </c>
      <c r="BG195" s="105">
        <f>IF(U195="zákl. prenesená",N195,0)</f>
        <v>0</v>
      </c>
      <c r="BH195" s="105">
        <f>IF(U195="zníž. prenesená",N195,0)</f>
        <v>0</v>
      </c>
      <c r="BI195" s="105">
        <f>IF(U195="nulová",N195,0)</f>
        <v>0</v>
      </c>
      <c r="BJ195" s="18" t="s">
        <v>178</v>
      </c>
      <c r="BK195" s="168">
        <f>ROUND(L195*K195,3)</f>
        <v>0</v>
      </c>
      <c r="BL195" s="18" t="s">
        <v>422</v>
      </c>
      <c r="BM195" s="18" t="s">
        <v>1086</v>
      </c>
    </row>
    <row r="196" spans="2:65" s="1" customFormat="1" ht="25.5" customHeight="1">
      <c r="B196" s="131"/>
      <c r="C196" s="160" t="s">
        <v>433</v>
      </c>
      <c r="D196" s="160" t="s">
        <v>200</v>
      </c>
      <c r="E196" s="161" t="s">
        <v>220</v>
      </c>
      <c r="F196" s="228" t="s">
        <v>434</v>
      </c>
      <c r="G196" s="228"/>
      <c r="H196" s="228"/>
      <c r="I196" s="228"/>
      <c r="J196" s="162" t="s">
        <v>5</v>
      </c>
      <c r="K196" s="163">
        <v>0</v>
      </c>
      <c r="L196" s="230">
        <v>0</v>
      </c>
      <c r="M196" s="230"/>
      <c r="N196" s="220">
        <f>ROUND(L196*K196,3)</f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8" t="s">
        <v>422</v>
      </c>
      <c r="AT196" s="18" t="s">
        <v>200</v>
      </c>
      <c r="AU196" s="18" t="s">
        <v>85</v>
      </c>
      <c r="AY196" s="18" t="s">
        <v>199</v>
      </c>
      <c r="BE196" s="105">
        <f>IF(U196="základná",N196,0)</f>
        <v>0</v>
      </c>
      <c r="BF196" s="105">
        <f>IF(U196="znížená",N196,0)</f>
        <v>0</v>
      </c>
      <c r="BG196" s="105">
        <f>IF(U196="zákl. prenesená",N196,0)</f>
        <v>0</v>
      </c>
      <c r="BH196" s="105">
        <f>IF(U196="zníž. prenesená",N196,0)</f>
        <v>0</v>
      </c>
      <c r="BI196" s="105">
        <f>IF(U196="nulová",N196,0)</f>
        <v>0</v>
      </c>
      <c r="BJ196" s="18" t="s">
        <v>178</v>
      </c>
      <c r="BK196" s="168">
        <f>ROUND(L196*K196,3)</f>
        <v>0</v>
      </c>
      <c r="BL196" s="18" t="s">
        <v>422</v>
      </c>
      <c r="BM196" s="18" t="s">
        <v>1087</v>
      </c>
    </row>
    <row r="197" spans="2:65" s="9" customFormat="1" ht="37.35" customHeight="1">
      <c r="B197" s="149"/>
      <c r="C197" s="150"/>
      <c r="D197" s="151" t="s">
        <v>173</v>
      </c>
      <c r="E197" s="151"/>
      <c r="F197" s="151"/>
      <c r="G197" s="151"/>
      <c r="H197" s="151"/>
      <c r="I197" s="151"/>
      <c r="J197" s="151"/>
      <c r="K197" s="151"/>
      <c r="L197" s="151"/>
      <c r="M197" s="151"/>
      <c r="N197" s="224">
        <f>BK197</f>
        <v>0</v>
      </c>
      <c r="O197" s="225"/>
      <c r="P197" s="225"/>
      <c r="Q197" s="225"/>
      <c r="R197" s="152"/>
      <c r="T197" s="153"/>
      <c r="U197" s="150"/>
      <c r="V197" s="150"/>
      <c r="W197" s="154">
        <f>W198</f>
        <v>0</v>
      </c>
      <c r="X197" s="150"/>
      <c r="Y197" s="154">
        <f>Y198</f>
        <v>0</v>
      </c>
      <c r="Z197" s="150"/>
      <c r="AA197" s="155">
        <f>AA198</f>
        <v>0</v>
      </c>
      <c r="AR197" s="156" t="s">
        <v>216</v>
      </c>
      <c r="AT197" s="157" t="s">
        <v>76</v>
      </c>
      <c r="AU197" s="157" t="s">
        <v>77</v>
      </c>
      <c r="AY197" s="156" t="s">
        <v>199</v>
      </c>
      <c r="BK197" s="158">
        <f>BK198</f>
        <v>0</v>
      </c>
    </row>
    <row r="198" spans="2:65" s="9" customFormat="1" ht="19.95" customHeight="1">
      <c r="B198" s="149"/>
      <c r="C198" s="150"/>
      <c r="D198" s="159" t="s">
        <v>174</v>
      </c>
      <c r="E198" s="159"/>
      <c r="F198" s="159"/>
      <c r="G198" s="159"/>
      <c r="H198" s="159"/>
      <c r="I198" s="159"/>
      <c r="J198" s="159"/>
      <c r="K198" s="159"/>
      <c r="L198" s="159"/>
      <c r="M198" s="159"/>
      <c r="N198" s="226">
        <f>BK198</f>
        <v>0</v>
      </c>
      <c r="O198" s="227"/>
      <c r="P198" s="227"/>
      <c r="Q198" s="227"/>
      <c r="R198" s="152"/>
      <c r="T198" s="153"/>
      <c r="U198" s="150"/>
      <c r="V198" s="150"/>
      <c r="W198" s="154">
        <f>W199</f>
        <v>0</v>
      </c>
      <c r="X198" s="150"/>
      <c r="Y198" s="154">
        <f>Y199</f>
        <v>0</v>
      </c>
      <c r="Z198" s="150"/>
      <c r="AA198" s="155">
        <f>AA199</f>
        <v>0</v>
      </c>
      <c r="AR198" s="156" t="s">
        <v>216</v>
      </c>
      <c r="AT198" s="157" t="s">
        <v>76</v>
      </c>
      <c r="AU198" s="157" t="s">
        <v>85</v>
      </c>
      <c r="AY198" s="156" t="s">
        <v>199</v>
      </c>
      <c r="BK198" s="158">
        <f>BK199</f>
        <v>0</v>
      </c>
    </row>
    <row r="199" spans="2:65" s="1" customFormat="1" ht="25.5" customHeight="1">
      <c r="B199" s="131"/>
      <c r="C199" s="160" t="s">
        <v>436</v>
      </c>
      <c r="D199" s="160" t="s">
        <v>200</v>
      </c>
      <c r="E199" s="161" t="s">
        <v>437</v>
      </c>
      <c r="F199" s="228" t="s">
        <v>438</v>
      </c>
      <c r="G199" s="228"/>
      <c r="H199" s="228"/>
      <c r="I199" s="228"/>
      <c r="J199" s="162" t="s">
        <v>439</v>
      </c>
      <c r="K199" s="163">
        <v>1</v>
      </c>
      <c r="L199" s="230">
        <v>0</v>
      </c>
      <c r="M199" s="230"/>
      <c r="N199" s="220">
        <f>ROUND(L199*K199,3)</f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8" t="s">
        <v>440</v>
      </c>
      <c r="AT199" s="18" t="s">
        <v>200</v>
      </c>
      <c r="AU199" s="18" t="s">
        <v>178</v>
      </c>
      <c r="AY199" s="18" t="s">
        <v>199</v>
      </c>
      <c r="BE199" s="105">
        <f>IF(U199="základná",N199,0)</f>
        <v>0</v>
      </c>
      <c r="BF199" s="105">
        <f>IF(U199="znížená",N199,0)</f>
        <v>0</v>
      </c>
      <c r="BG199" s="105">
        <f>IF(U199="zákl. prenesená",N199,0)</f>
        <v>0</v>
      </c>
      <c r="BH199" s="105">
        <f>IF(U199="zníž. prenesená",N199,0)</f>
        <v>0</v>
      </c>
      <c r="BI199" s="105">
        <f>IF(U199="nulová",N199,0)</f>
        <v>0</v>
      </c>
      <c r="BJ199" s="18" t="s">
        <v>178</v>
      </c>
      <c r="BK199" s="168">
        <f>ROUND(L199*K199,3)</f>
        <v>0</v>
      </c>
      <c r="BL199" s="18" t="s">
        <v>440</v>
      </c>
      <c r="BM199" s="18" t="s">
        <v>1088</v>
      </c>
    </row>
    <row r="200" spans="2:65" s="1" customFormat="1" ht="49.95" customHeight="1">
      <c r="B200" s="34"/>
      <c r="C200" s="35"/>
      <c r="D200" s="151"/>
      <c r="E200" s="35"/>
      <c r="F200" s="35"/>
      <c r="G200" s="35"/>
      <c r="H200" s="35"/>
      <c r="I200" s="35"/>
      <c r="J200" s="35"/>
      <c r="K200" s="35"/>
      <c r="L200" s="35"/>
      <c r="M200" s="35"/>
      <c r="N200" s="224"/>
      <c r="O200" s="225"/>
      <c r="P200" s="225"/>
      <c r="Q200" s="225"/>
      <c r="R200" s="36"/>
      <c r="T200" s="173"/>
      <c r="U200" s="55"/>
      <c r="V200" s="55"/>
      <c r="W200" s="55"/>
      <c r="X200" s="55"/>
      <c r="Y200" s="55"/>
      <c r="Z200" s="55"/>
      <c r="AA200" s="57"/>
      <c r="AT200" s="18"/>
      <c r="AU200" s="18"/>
      <c r="AY200" s="18"/>
      <c r="BK200" s="168"/>
    </row>
    <row r="201" spans="2:65" s="1" customFormat="1" ht="6.9" customHeight="1"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60"/>
    </row>
  </sheetData>
  <mergeCells count="268">
    <mergeCell ref="N199:Q199"/>
    <mergeCell ref="N191:Q191"/>
    <mergeCell ref="N197:Q197"/>
    <mergeCell ref="N198:Q198"/>
    <mergeCell ref="N200:Q200"/>
    <mergeCell ref="F189:I189"/>
    <mergeCell ref="F188:I188"/>
    <mergeCell ref="F190:I190"/>
    <mergeCell ref="F192:I192"/>
    <mergeCell ref="F193:I193"/>
    <mergeCell ref="F194:I194"/>
    <mergeCell ref="F195:I195"/>
    <mergeCell ref="F196:I196"/>
    <mergeCell ref="F199:I199"/>
    <mergeCell ref="L189:M189"/>
    <mergeCell ref="L188:M188"/>
    <mergeCell ref="L190:M190"/>
    <mergeCell ref="L192:M192"/>
    <mergeCell ref="L193:M193"/>
    <mergeCell ref="L194:M194"/>
    <mergeCell ref="L195:M195"/>
    <mergeCell ref="L196:M196"/>
    <mergeCell ref="L199:M199"/>
    <mergeCell ref="N192:Q192"/>
    <mergeCell ref="N165:Q165"/>
    <mergeCell ref="N167:Q167"/>
    <mergeCell ref="N166:Q166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9:Q179"/>
    <mergeCell ref="N180:Q180"/>
    <mergeCell ref="N178:Q178"/>
    <mergeCell ref="F171:I171"/>
    <mergeCell ref="F172:I172"/>
    <mergeCell ref="F173:I173"/>
    <mergeCell ref="F174:I174"/>
    <mergeCell ref="F175:I175"/>
    <mergeCell ref="F176:I176"/>
    <mergeCell ref="F177:I177"/>
    <mergeCell ref="F179:I179"/>
    <mergeCell ref="F180:I180"/>
    <mergeCell ref="F181:I181"/>
    <mergeCell ref="F183:I183"/>
    <mergeCell ref="F184:I184"/>
    <mergeCell ref="F185:I185"/>
    <mergeCell ref="F186:I186"/>
    <mergeCell ref="F187:I187"/>
    <mergeCell ref="L171:M171"/>
    <mergeCell ref="L172:M172"/>
    <mergeCell ref="L173:M173"/>
    <mergeCell ref="L174:M174"/>
    <mergeCell ref="L175:M175"/>
    <mergeCell ref="L176:M176"/>
    <mergeCell ref="L177:M177"/>
    <mergeCell ref="L179:M179"/>
    <mergeCell ref="L180:M180"/>
    <mergeCell ref="L181:M181"/>
    <mergeCell ref="L183:M183"/>
    <mergeCell ref="L184:M184"/>
    <mergeCell ref="L185:M185"/>
    <mergeCell ref="L186:M186"/>
    <mergeCell ref="L187:M187"/>
    <mergeCell ref="N181:Q181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3:Q193"/>
    <mergeCell ref="N194:Q194"/>
    <mergeCell ref="N195:Q195"/>
    <mergeCell ref="N196:Q196"/>
    <mergeCell ref="N182:Q182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2:Q102"/>
    <mergeCell ref="N103:Q103"/>
    <mergeCell ref="N104:Q104"/>
    <mergeCell ref="N105:Q105"/>
    <mergeCell ref="N106:Q106"/>
    <mergeCell ref="N107:Q107"/>
    <mergeCell ref="N108:Q108"/>
    <mergeCell ref="L110:Q110"/>
    <mergeCell ref="D103:H103"/>
    <mergeCell ref="D106:H106"/>
    <mergeCell ref="D104:H104"/>
    <mergeCell ref="D105:H105"/>
    <mergeCell ref="D107:H107"/>
    <mergeCell ref="C116:Q116"/>
    <mergeCell ref="F118:P118"/>
    <mergeCell ref="F119:P119"/>
    <mergeCell ref="M121:P121"/>
    <mergeCell ref="M123:Q123"/>
    <mergeCell ref="M124:Q124"/>
    <mergeCell ref="F126:I126"/>
    <mergeCell ref="F130:I130"/>
    <mergeCell ref="L126:M126"/>
    <mergeCell ref="N126:Q126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N127:Q127"/>
    <mergeCell ref="N128:Q128"/>
    <mergeCell ref="N129:Q129"/>
    <mergeCell ref="F134:I134"/>
    <mergeCell ref="F136:I136"/>
    <mergeCell ref="L134:M134"/>
    <mergeCell ref="N134:Q134"/>
    <mergeCell ref="L136:M136"/>
    <mergeCell ref="N136:Q136"/>
    <mergeCell ref="N133:Q133"/>
    <mergeCell ref="N135:Q135"/>
    <mergeCell ref="N137:Q137"/>
    <mergeCell ref="N138:Q138"/>
    <mergeCell ref="F139:I139"/>
    <mergeCell ref="L139:M139"/>
    <mergeCell ref="N139:Q139"/>
    <mergeCell ref="N140:Q140"/>
    <mergeCell ref="N141:Q141"/>
    <mergeCell ref="N142:Q142"/>
    <mergeCell ref="N143:Q143"/>
    <mergeCell ref="N144:Q144"/>
    <mergeCell ref="N145:Q145"/>
    <mergeCell ref="N146:Q146"/>
    <mergeCell ref="N147:Q147"/>
    <mergeCell ref="N148:Q148"/>
    <mergeCell ref="N149:Q149"/>
    <mergeCell ref="F140:I140"/>
    <mergeCell ref="F144:I144"/>
    <mergeCell ref="F142:I142"/>
    <mergeCell ref="F141:I141"/>
    <mergeCell ref="F143:I143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L140:M140"/>
    <mergeCell ref="L146:M146"/>
    <mergeCell ref="L141:M141"/>
    <mergeCell ref="L142:M142"/>
    <mergeCell ref="L143:M143"/>
    <mergeCell ref="L144:M144"/>
    <mergeCell ref="L145:M145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N150:Q150"/>
    <mergeCell ref="N153:Q153"/>
    <mergeCell ref="N151:Q151"/>
    <mergeCell ref="N152:Q152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64:Q16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5:I165"/>
    <mergeCell ref="F166:I166"/>
    <mergeCell ref="F167:I167"/>
    <mergeCell ref="F168:I168"/>
    <mergeCell ref="F169:I169"/>
    <mergeCell ref="F170:I170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5:M165"/>
    <mergeCell ref="L166:M166"/>
    <mergeCell ref="L167:M167"/>
    <mergeCell ref="L168:M168"/>
    <mergeCell ref="L169:M169"/>
    <mergeCell ref="L170:M170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500-000000000000}"/>
    <hyperlink ref="H1:K1" location="C86" display="2) Rekapitulácia rozpočtu" xr:uid="{00000000-0004-0000-0500-000001000000}"/>
    <hyperlink ref="L1" location="C126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202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101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1089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(SUM(BE98:BE105)+SUM(BE123:BE200))</f>
        <v>0</v>
      </c>
      <c r="I32" s="249"/>
      <c r="J32" s="249"/>
      <c r="K32" s="35"/>
      <c r="L32" s="35"/>
      <c r="M32" s="255">
        <f>ROUND((SUM(BE98:BE105)+SUM(BE123:BE200)),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(SUM(BF98:BF105)+SUM(BF123:BF200))</f>
        <v>0</v>
      </c>
      <c r="I33" s="249"/>
      <c r="J33" s="249"/>
      <c r="K33" s="35"/>
      <c r="L33" s="35"/>
      <c r="M33" s="255">
        <f>ROUND((SUM(BF98:BF105)+SUM(BF123:BF200)),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(SUM(BG98:BG105)+SUM(BG123:BG200))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(SUM(BH98:BH105)+SUM(BH123:BH200))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(SUM(BI98:BI105)+SUM(BI123:BI200))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E4.2-bleskozvod - E4.2 23-11 Budova ZHÚ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N142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N145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N146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N193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E4.2-bleskozvod - E4.2 23-11 Budova ZHÚ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W124+W142+W145+W193+W201</f>
        <v>0</v>
      </c>
      <c r="X123" s="50"/>
      <c r="Y123" s="146">
        <f>Y124+Y142+Y145+Y193+Y201</f>
        <v>34.655670000000001</v>
      </c>
      <c r="Z123" s="50"/>
      <c r="AA123" s="147">
        <f>AA124+AA142+AA145+AA193+AA201</f>
        <v>21.004100000000001</v>
      </c>
      <c r="AT123" s="18" t="s">
        <v>76</v>
      </c>
      <c r="AU123" s="18" t="s">
        <v>160</v>
      </c>
      <c r="BK123" s="148">
        <f>BK124+BK142+BK145+BK193+BK201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W125+W133+W135</f>
        <v>0</v>
      </c>
      <c r="X124" s="150"/>
      <c r="Y124" s="154">
        <f>Y125+Y133+Y135</f>
        <v>32.167590000000004</v>
      </c>
      <c r="Z124" s="150"/>
      <c r="AA124" s="155">
        <f>AA125+AA133+AA135</f>
        <v>21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BK125+BK133+BK135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SUM(W126:W132)</f>
        <v>0</v>
      </c>
      <c r="X125" s="150"/>
      <c r="Y125" s="154">
        <f>SUM(Y126:Y132)</f>
        <v>0</v>
      </c>
      <c r="Z125" s="150"/>
      <c r="AA125" s="155">
        <f>SUM(AA126:AA132)</f>
        <v>21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SUM(BK126:BK132)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42</v>
      </c>
      <c r="L126" s="230">
        <v>0</v>
      </c>
      <c r="M126" s="230"/>
      <c r="N126" s="220">
        <f t="shared" ref="N126:N132" si="5"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 t="shared" ref="W126:W132" si="6">V126*K126</f>
        <v>0</v>
      </c>
      <c r="X126" s="166">
        <v>0</v>
      </c>
      <c r="Y126" s="166">
        <f t="shared" ref="Y126:Y132" si="7">X126*K126</f>
        <v>0</v>
      </c>
      <c r="Z126" s="166">
        <v>0.5</v>
      </c>
      <c r="AA126" s="167">
        <f t="shared" ref="AA126:AA132" si="8">Z126*K126</f>
        <v>21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 t="shared" ref="BE126:BE132" si="9">IF(U126="základná",N126,0)</f>
        <v>0</v>
      </c>
      <c r="BF126" s="105">
        <f t="shared" ref="BF126:BF132" si="10">IF(U126="znížená",N126,0)</f>
        <v>0</v>
      </c>
      <c r="BG126" s="105">
        <f t="shared" ref="BG126:BG132" si="11">IF(U126="zákl. prenesená",N126,0)</f>
        <v>0</v>
      </c>
      <c r="BH126" s="105">
        <f t="shared" ref="BH126:BH132" si="12">IF(U126="zníž. prenesená",N126,0)</f>
        <v>0</v>
      </c>
      <c r="BI126" s="105">
        <f t="shared" ref="BI126:BI132" si="13">IF(U126="nulová",N126,0)</f>
        <v>0</v>
      </c>
      <c r="BJ126" s="18" t="s">
        <v>178</v>
      </c>
      <c r="BK126" s="168">
        <f t="shared" ref="BK126:BK132" si="14">ROUND(L126*K126,3)</f>
        <v>0</v>
      </c>
      <c r="BL126" s="18" t="s">
        <v>204</v>
      </c>
      <c r="BM126" s="18" t="s">
        <v>1090</v>
      </c>
    </row>
    <row r="127" spans="2:65" s="1" customFormat="1" ht="25.5" customHeight="1">
      <c r="B127" s="131"/>
      <c r="C127" s="160" t="s">
        <v>178</v>
      </c>
      <c r="D127" s="160" t="s">
        <v>200</v>
      </c>
      <c r="E127" s="161" t="s">
        <v>657</v>
      </c>
      <c r="F127" s="228" t="s">
        <v>658</v>
      </c>
      <c r="G127" s="228"/>
      <c r="H127" s="228"/>
      <c r="I127" s="228"/>
      <c r="J127" s="162" t="s">
        <v>587</v>
      </c>
      <c r="K127" s="163">
        <v>100</v>
      </c>
      <c r="L127" s="230">
        <v>0</v>
      </c>
      <c r="M127" s="230"/>
      <c r="N127" s="220">
        <f t="shared" si="5"/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178</v>
      </c>
      <c r="BK127" s="168">
        <f t="shared" si="14"/>
        <v>0</v>
      </c>
      <c r="BL127" s="18" t="s">
        <v>204</v>
      </c>
      <c r="BM127" s="18" t="s">
        <v>1091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660</v>
      </c>
      <c r="F128" s="228" t="s">
        <v>661</v>
      </c>
      <c r="G128" s="228"/>
      <c r="H128" s="228"/>
      <c r="I128" s="228"/>
      <c r="J128" s="162" t="s">
        <v>587</v>
      </c>
      <c r="K128" s="163">
        <v>100</v>
      </c>
      <c r="L128" s="230">
        <v>0</v>
      </c>
      <c r="M128" s="230"/>
      <c r="N128" s="220">
        <f t="shared" si="5"/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178</v>
      </c>
      <c r="BK128" s="168">
        <f t="shared" si="14"/>
        <v>0</v>
      </c>
      <c r="BL128" s="18" t="s">
        <v>204</v>
      </c>
      <c r="BM128" s="18" t="s">
        <v>1092</v>
      </c>
    </row>
    <row r="129" spans="2:65" s="1" customFormat="1" ht="38.25" customHeight="1">
      <c r="B129" s="131"/>
      <c r="C129" s="160" t="s">
        <v>204</v>
      </c>
      <c r="D129" s="160" t="s">
        <v>200</v>
      </c>
      <c r="E129" s="161" t="s">
        <v>663</v>
      </c>
      <c r="F129" s="228" t="s">
        <v>664</v>
      </c>
      <c r="G129" s="228"/>
      <c r="H129" s="228"/>
      <c r="I129" s="228"/>
      <c r="J129" s="162" t="s">
        <v>587</v>
      </c>
      <c r="K129" s="163">
        <v>62.5</v>
      </c>
      <c r="L129" s="230">
        <v>0</v>
      </c>
      <c r="M129" s="230"/>
      <c r="N129" s="220">
        <f t="shared" si="5"/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178</v>
      </c>
      <c r="BK129" s="168">
        <f t="shared" si="14"/>
        <v>0</v>
      </c>
      <c r="BL129" s="18" t="s">
        <v>204</v>
      </c>
      <c r="BM129" s="18" t="s">
        <v>1093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666</v>
      </c>
      <c r="F130" s="228" t="s">
        <v>667</v>
      </c>
      <c r="G130" s="228"/>
      <c r="H130" s="228"/>
      <c r="I130" s="228"/>
      <c r="J130" s="162" t="s">
        <v>587</v>
      </c>
      <c r="K130" s="163">
        <v>62.5</v>
      </c>
      <c r="L130" s="230">
        <v>0</v>
      </c>
      <c r="M130" s="230"/>
      <c r="N130" s="220">
        <f t="shared" si="5"/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178</v>
      </c>
      <c r="BK130" s="168">
        <f t="shared" si="14"/>
        <v>0</v>
      </c>
      <c r="BL130" s="18" t="s">
        <v>204</v>
      </c>
      <c r="BM130" s="18" t="s">
        <v>1094</v>
      </c>
    </row>
    <row r="131" spans="2:65" s="1" customFormat="1" ht="25.5" customHeight="1">
      <c r="B131" s="131"/>
      <c r="C131" s="160" t="s">
        <v>220</v>
      </c>
      <c r="D131" s="160" t="s">
        <v>200</v>
      </c>
      <c r="E131" s="161" t="s">
        <v>669</v>
      </c>
      <c r="F131" s="228" t="s">
        <v>670</v>
      </c>
      <c r="G131" s="228"/>
      <c r="H131" s="228"/>
      <c r="I131" s="228"/>
      <c r="J131" s="162" t="s">
        <v>587</v>
      </c>
      <c r="K131" s="163">
        <v>28.15</v>
      </c>
      <c r="L131" s="230">
        <v>0</v>
      </c>
      <c r="M131" s="230"/>
      <c r="N131" s="220">
        <f t="shared" si="5"/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178</v>
      </c>
      <c r="BK131" s="168">
        <f t="shared" si="14"/>
        <v>0</v>
      </c>
      <c r="BL131" s="18" t="s">
        <v>204</v>
      </c>
      <c r="BM131" s="18" t="s">
        <v>1095</v>
      </c>
    </row>
    <row r="132" spans="2:65" s="1" customFormat="1" ht="38.25" customHeight="1">
      <c r="B132" s="131"/>
      <c r="C132" s="160" t="s">
        <v>224</v>
      </c>
      <c r="D132" s="160" t="s">
        <v>200</v>
      </c>
      <c r="E132" s="161" t="s">
        <v>672</v>
      </c>
      <c r="F132" s="228" t="s">
        <v>673</v>
      </c>
      <c r="G132" s="228"/>
      <c r="H132" s="228"/>
      <c r="I132" s="228"/>
      <c r="J132" s="162" t="s">
        <v>587</v>
      </c>
      <c r="K132" s="163">
        <v>162.5</v>
      </c>
      <c r="L132" s="230">
        <v>0</v>
      </c>
      <c r="M132" s="230"/>
      <c r="N132" s="220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204</v>
      </c>
      <c r="BM132" s="18" t="s">
        <v>1096</v>
      </c>
    </row>
    <row r="133" spans="2:65" s="9" customFormat="1" ht="29.85" customHeight="1">
      <c r="B133" s="149"/>
      <c r="C133" s="150"/>
      <c r="D133" s="159" t="s">
        <v>648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17.600100000000001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25.5" customHeight="1">
      <c r="B134" s="131"/>
      <c r="C134" s="160" t="s">
        <v>228</v>
      </c>
      <c r="D134" s="160" t="s">
        <v>200</v>
      </c>
      <c r="E134" s="161" t="s">
        <v>675</v>
      </c>
      <c r="F134" s="228" t="s">
        <v>676</v>
      </c>
      <c r="G134" s="228"/>
      <c r="H134" s="228"/>
      <c r="I134" s="228"/>
      <c r="J134" s="162" t="s">
        <v>587</v>
      </c>
      <c r="K134" s="163">
        <v>8.4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2.0952500000000001</v>
      </c>
      <c r="Y134" s="166">
        <f>X134*K134</f>
        <v>17.600100000000001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1097</v>
      </c>
    </row>
    <row r="135" spans="2:65" s="9" customFormat="1" ht="29.85" customHeight="1">
      <c r="B135" s="149"/>
      <c r="C135" s="150"/>
      <c r="D135" s="159" t="s">
        <v>649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SUM(W136:W141)</f>
        <v>0</v>
      </c>
      <c r="X135" s="150"/>
      <c r="Y135" s="154">
        <f>SUM(Y136:Y141)</f>
        <v>14.567490000000001</v>
      </c>
      <c r="Z135" s="150"/>
      <c r="AA135" s="155">
        <f>SUM(AA136:AA141)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SUM(BK136:BK141)</f>
        <v>0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678</v>
      </c>
      <c r="F136" s="228" t="s">
        <v>679</v>
      </c>
      <c r="G136" s="228"/>
      <c r="H136" s="228"/>
      <c r="I136" s="228"/>
      <c r="J136" s="162" t="s">
        <v>251</v>
      </c>
      <c r="K136" s="163">
        <v>171</v>
      </c>
      <c r="L136" s="230">
        <v>0</v>
      </c>
      <c r="M136" s="230"/>
      <c r="N136" s="220">
        <f t="shared" ref="N136:N141" si="15"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ref="W136:W141" si="16">V136*K136</f>
        <v>0</v>
      </c>
      <c r="X136" s="166">
        <v>8.5190000000000002E-2</v>
      </c>
      <c r="Y136" s="166">
        <f t="shared" ref="Y136:Y141" si="17">X136*K136</f>
        <v>14.567490000000001</v>
      </c>
      <c r="Z136" s="166">
        <v>0</v>
      </c>
      <c r="AA136" s="167">
        <f t="shared" ref="AA136:AA141" si="18"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ref="BE136:BE141" si="19">IF(U136="základná",N136,0)</f>
        <v>0</v>
      </c>
      <c r="BF136" s="105">
        <f t="shared" ref="BF136:BF141" si="20">IF(U136="znížená",N136,0)</f>
        <v>0</v>
      </c>
      <c r="BG136" s="105">
        <f t="shared" ref="BG136:BG141" si="21">IF(U136="zákl. prenesená",N136,0)</f>
        <v>0</v>
      </c>
      <c r="BH136" s="105">
        <f t="shared" ref="BH136:BH141" si="22">IF(U136="zníž. prenesená",N136,0)</f>
        <v>0</v>
      </c>
      <c r="BI136" s="105">
        <f t="shared" ref="BI136:BI141" si="23">IF(U136="nulová",N136,0)</f>
        <v>0</v>
      </c>
      <c r="BJ136" s="18" t="s">
        <v>178</v>
      </c>
      <c r="BK136" s="168">
        <f t="shared" ref="BK136:BK141" si="24">ROUND(L136*K136,3)</f>
        <v>0</v>
      </c>
      <c r="BL136" s="18" t="s">
        <v>204</v>
      </c>
      <c r="BM136" s="18" t="s">
        <v>1098</v>
      </c>
    </row>
    <row r="137" spans="2:65" s="1" customFormat="1" ht="38.25" customHeight="1">
      <c r="B137" s="131"/>
      <c r="C137" s="160" t="s">
        <v>236</v>
      </c>
      <c r="D137" s="160" t="s">
        <v>200</v>
      </c>
      <c r="E137" s="161" t="s">
        <v>681</v>
      </c>
      <c r="F137" s="228" t="s">
        <v>682</v>
      </c>
      <c r="G137" s="228"/>
      <c r="H137" s="228"/>
      <c r="I137" s="228"/>
      <c r="J137" s="162" t="s">
        <v>299</v>
      </c>
      <c r="K137" s="163">
        <v>21.004000000000001</v>
      </c>
      <c r="L137" s="230">
        <v>0</v>
      </c>
      <c r="M137" s="230"/>
      <c r="N137" s="220">
        <f t="shared" si="1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16"/>
        <v>0</v>
      </c>
      <c r="X137" s="166">
        <v>0</v>
      </c>
      <c r="Y137" s="166">
        <f t="shared" si="17"/>
        <v>0</v>
      </c>
      <c r="Z137" s="166">
        <v>0</v>
      </c>
      <c r="AA137" s="167">
        <f t="shared" si="1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178</v>
      </c>
      <c r="BK137" s="168">
        <f t="shared" si="24"/>
        <v>0</v>
      </c>
      <c r="BL137" s="18" t="s">
        <v>204</v>
      </c>
      <c r="BM137" s="18" t="s">
        <v>1099</v>
      </c>
    </row>
    <row r="138" spans="2:65" s="1" customFormat="1" ht="25.5" customHeight="1">
      <c r="B138" s="131"/>
      <c r="C138" s="160" t="s">
        <v>240</v>
      </c>
      <c r="D138" s="160" t="s">
        <v>200</v>
      </c>
      <c r="E138" s="161" t="s">
        <v>684</v>
      </c>
      <c r="F138" s="228" t="s">
        <v>685</v>
      </c>
      <c r="G138" s="228"/>
      <c r="H138" s="228"/>
      <c r="I138" s="228"/>
      <c r="J138" s="162" t="s">
        <v>299</v>
      </c>
      <c r="K138" s="163">
        <v>21.004000000000001</v>
      </c>
      <c r="L138" s="230">
        <v>0</v>
      </c>
      <c r="M138" s="230"/>
      <c r="N138" s="220">
        <f t="shared" si="1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178</v>
      </c>
      <c r="BK138" s="168">
        <f t="shared" si="24"/>
        <v>0</v>
      </c>
      <c r="BL138" s="18" t="s">
        <v>204</v>
      </c>
      <c r="BM138" s="18" t="s">
        <v>1100</v>
      </c>
    </row>
    <row r="139" spans="2:65" s="1" customFormat="1" ht="16.5" customHeight="1">
      <c r="B139" s="131"/>
      <c r="C139" s="160" t="s">
        <v>244</v>
      </c>
      <c r="D139" s="160" t="s">
        <v>200</v>
      </c>
      <c r="E139" s="161" t="s">
        <v>314</v>
      </c>
      <c r="F139" s="228" t="s">
        <v>687</v>
      </c>
      <c r="G139" s="228"/>
      <c r="H139" s="228"/>
      <c r="I139" s="228"/>
      <c r="J139" s="162" t="s">
        <v>316</v>
      </c>
      <c r="K139" s="163">
        <v>1</v>
      </c>
      <c r="L139" s="230">
        <v>0</v>
      </c>
      <c r="M139" s="230"/>
      <c r="N139" s="220">
        <f t="shared" si="1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178</v>
      </c>
      <c r="BK139" s="168">
        <f t="shared" si="24"/>
        <v>0</v>
      </c>
      <c r="BL139" s="18" t="s">
        <v>204</v>
      </c>
      <c r="BM139" s="18" t="s">
        <v>1101</v>
      </c>
    </row>
    <row r="140" spans="2:65" s="1" customFormat="1" ht="38.25" customHeight="1">
      <c r="B140" s="131"/>
      <c r="C140" s="160" t="s">
        <v>248</v>
      </c>
      <c r="D140" s="160" t="s">
        <v>200</v>
      </c>
      <c r="E140" s="161" t="s">
        <v>689</v>
      </c>
      <c r="F140" s="228" t="s">
        <v>690</v>
      </c>
      <c r="G140" s="228"/>
      <c r="H140" s="228"/>
      <c r="I140" s="228"/>
      <c r="J140" s="162" t="s">
        <v>587</v>
      </c>
      <c r="K140" s="163">
        <v>8.4</v>
      </c>
      <c r="L140" s="230">
        <v>0</v>
      </c>
      <c r="M140" s="230"/>
      <c r="N140" s="220">
        <f t="shared" si="1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178</v>
      </c>
      <c r="BK140" s="168">
        <f t="shared" si="24"/>
        <v>0</v>
      </c>
      <c r="BL140" s="18" t="s">
        <v>204</v>
      </c>
      <c r="BM140" s="18" t="s">
        <v>1102</v>
      </c>
    </row>
    <row r="141" spans="2:65" s="1" customFormat="1" ht="25.5" customHeight="1">
      <c r="B141" s="131"/>
      <c r="C141" s="160" t="s">
        <v>253</v>
      </c>
      <c r="D141" s="160" t="s">
        <v>200</v>
      </c>
      <c r="E141" s="161" t="s">
        <v>692</v>
      </c>
      <c r="F141" s="228" t="s">
        <v>693</v>
      </c>
      <c r="G141" s="228"/>
      <c r="H141" s="228"/>
      <c r="I141" s="228"/>
      <c r="J141" s="162" t="s">
        <v>587</v>
      </c>
      <c r="K141" s="163">
        <v>8.4</v>
      </c>
      <c r="L141" s="230">
        <v>0</v>
      </c>
      <c r="M141" s="230"/>
      <c r="N141" s="220">
        <f t="shared" si="1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178</v>
      </c>
      <c r="BK141" s="168">
        <f t="shared" si="24"/>
        <v>0</v>
      </c>
      <c r="BL141" s="18" t="s">
        <v>204</v>
      </c>
      <c r="BM141" s="18" t="s">
        <v>1103</v>
      </c>
    </row>
    <row r="142" spans="2:65" s="9" customFormat="1" ht="37.35" customHeight="1">
      <c r="B142" s="149"/>
      <c r="C142" s="150"/>
      <c r="D142" s="151" t="s">
        <v>650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259">
        <f>BK142</f>
        <v>0</v>
      </c>
      <c r="O142" s="260"/>
      <c r="P142" s="260"/>
      <c r="Q142" s="260"/>
      <c r="R142" s="152"/>
      <c r="T142" s="153"/>
      <c r="U142" s="150"/>
      <c r="V142" s="150"/>
      <c r="W142" s="154">
        <f>SUM(W143:W144)</f>
        <v>0</v>
      </c>
      <c r="X142" s="150"/>
      <c r="Y142" s="154">
        <f>SUM(Y143:Y144)</f>
        <v>0</v>
      </c>
      <c r="Z142" s="150"/>
      <c r="AA142" s="155">
        <f>SUM(AA143:AA144)</f>
        <v>4.1000000000000003E-3</v>
      </c>
      <c r="AR142" s="156" t="s">
        <v>178</v>
      </c>
      <c r="AT142" s="157" t="s">
        <v>76</v>
      </c>
      <c r="AU142" s="157" t="s">
        <v>77</v>
      </c>
      <c r="AY142" s="156" t="s">
        <v>199</v>
      </c>
      <c r="BK142" s="158">
        <f>SUM(BK143:BK144)</f>
        <v>0</v>
      </c>
    </row>
    <row r="143" spans="2:65" s="1" customFormat="1" ht="16.5" customHeight="1">
      <c r="B143" s="131"/>
      <c r="C143" s="160" t="s">
        <v>257</v>
      </c>
      <c r="D143" s="160" t="s">
        <v>200</v>
      </c>
      <c r="E143" s="161" t="s">
        <v>695</v>
      </c>
      <c r="F143" s="228" t="s">
        <v>696</v>
      </c>
      <c r="G143" s="228"/>
      <c r="H143" s="228"/>
      <c r="I143" s="228"/>
      <c r="J143" s="162" t="s">
        <v>697</v>
      </c>
      <c r="K143" s="163">
        <v>1</v>
      </c>
      <c r="L143" s="230">
        <v>0</v>
      </c>
      <c r="M143" s="230"/>
      <c r="N143" s="220">
        <f>ROUND(L143*K143,3)</f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>V143*K143</f>
        <v>0</v>
      </c>
      <c r="X143" s="166">
        <v>0</v>
      </c>
      <c r="Y143" s="166">
        <f>X143*K143</f>
        <v>0</v>
      </c>
      <c r="Z143" s="166">
        <v>4.1000000000000003E-3</v>
      </c>
      <c r="AA143" s="167">
        <f>Z143*K143</f>
        <v>4.1000000000000003E-3</v>
      </c>
      <c r="AR143" s="18" t="s">
        <v>261</v>
      </c>
      <c r="AT143" s="18" t="s">
        <v>200</v>
      </c>
      <c r="AU143" s="18" t="s">
        <v>85</v>
      </c>
      <c r="AY143" s="18" t="s">
        <v>199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178</v>
      </c>
      <c r="BK143" s="168">
        <f>ROUND(L143*K143,3)</f>
        <v>0</v>
      </c>
      <c r="BL143" s="18" t="s">
        <v>261</v>
      </c>
      <c r="BM143" s="18" t="s">
        <v>1104</v>
      </c>
    </row>
    <row r="144" spans="2:65" s="1" customFormat="1" ht="25.5" customHeight="1">
      <c r="B144" s="131"/>
      <c r="C144" s="160" t="s">
        <v>261</v>
      </c>
      <c r="D144" s="160" t="s">
        <v>200</v>
      </c>
      <c r="E144" s="161" t="s">
        <v>699</v>
      </c>
      <c r="F144" s="228" t="s">
        <v>700</v>
      </c>
      <c r="G144" s="228"/>
      <c r="H144" s="228"/>
      <c r="I144" s="228"/>
      <c r="J144" s="162" t="s">
        <v>299</v>
      </c>
      <c r="K144" s="163">
        <v>1.5</v>
      </c>
      <c r="L144" s="230">
        <v>0</v>
      </c>
      <c r="M144" s="230"/>
      <c r="N144" s="220">
        <f>ROUND(L144*K144,3)</f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8" t="s">
        <v>261</v>
      </c>
      <c r="AT144" s="18" t="s">
        <v>200</v>
      </c>
      <c r="AU144" s="18" t="s">
        <v>85</v>
      </c>
      <c r="AY144" s="18" t="s">
        <v>199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8" t="s">
        <v>178</v>
      </c>
      <c r="BK144" s="168">
        <f>ROUND(L144*K144,3)</f>
        <v>0</v>
      </c>
      <c r="BL144" s="18" t="s">
        <v>261</v>
      </c>
      <c r="BM144" s="18" t="s">
        <v>1105</v>
      </c>
    </row>
    <row r="145" spans="2:65" s="9" customFormat="1" ht="37.35" customHeight="1">
      <c r="B145" s="149"/>
      <c r="C145" s="150"/>
      <c r="D145" s="151" t="s">
        <v>651</v>
      </c>
      <c r="E145" s="151"/>
      <c r="F145" s="151"/>
      <c r="G145" s="151"/>
      <c r="H145" s="151"/>
      <c r="I145" s="151"/>
      <c r="J145" s="151"/>
      <c r="K145" s="151"/>
      <c r="L145" s="151"/>
      <c r="M145" s="151"/>
      <c r="N145" s="224">
        <f>BK145</f>
        <v>0</v>
      </c>
      <c r="O145" s="225"/>
      <c r="P145" s="225"/>
      <c r="Q145" s="225"/>
      <c r="R145" s="152"/>
      <c r="T145" s="153"/>
      <c r="U145" s="150"/>
      <c r="V145" s="150"/>
      <c r="W145" s="154">
        <f>W146</f>
        <v>0</v>
      </c>
      <c r="X145" s="150"/>
      <c r="Y145" s="154">
        <f>Y146</f>
        <v>2.4880800000000001</v>
      </c>
      <c r="Z145" s="150"/>
      <c r="AA145" s="155">
        <f>AA146</f>
        <v>0</v>
      </c>
      <c r="AR145" s="156" t="s">
        <v>209</v>
      </c>
      <c r="AT145" s="157" t="s">
        <v>76</v>
      </c>
      <c r="AU145" s="157" t="s">
        <v>77</v>
      </c>
      <c r="AY145" s="156" t="s">
        <v>199</v>
      </c>
      <c r="BK145" s="158">
        <f>BK146</f>
        <v>0</v>
      </c>
    </row>
    <row r="146" spans="2:65" s="9" customFormat="1" ht="19.95" customHeight="1">
      <c r="B146" s="149"/>
      <c r="C146" s="150"/>
      <c r="D146" s="159" t="s">
        <v>652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226">
        <f>BK146</f>
        <v>0</v>
      </c>
      <c r="O146" s="227"/>
      <c r="P146" s="227"/>
      <c r="Q146" s="227"/>
      <c r="R146" s="152"/>
      <c r="T146" s="153"/>
      <c r="U146" s="150"/>
      <c r="V146" s="150"/>
      <c r="W146" s="154">
        <f>SUM(W147:W192)</f>
        <v>0</v>
      </c>
      <c r="X146" s="150"/>
      <c r="Y146" s="154">
        <f>SUM(Y147:Y192)</f>
        <v>2.4880800000000001</v>
      </c>
      <c r="Z146" s="150"/>
      <c r="AA146" s="155">
        <f>SUM(AA147:AA192)</f>
        <v>0</v>
      </c>
      <c r="AR146" s="156" t="s">
        <v>209</v>
      </c>
      <c r="AT146" s="157" t="s">
        <v>76</v>
      </c>
      <c r="AU146" s="157" t="s">
        <v>85</v>
      </c>
      <c r="AY146" s="156" t="s">
        <v>199</v>
      </c>
      <c r="BK146" s="158">
        <f>SUM(BK147:BK192)</f>
        <v>0</v>
      </c>
    </row>
    <row r="147" spans="2:65" s="1" customFormat="1" ht="16.5" customHeight="1">
      <c r="B147" s="131"/>
      <c r="C147" s="160" t="s">
        <v>619</v>
      </c>
      <c r="D147" s="160" t="s">
        <v>200</v>
      </c>
      <c r="E147" s="161" t="s">
        <v>702</v>
      </c>
      <c r="F147" s="228" t="s">
        <v>703</v>
      </c>
      <c r="G147" s="228"/>
      <c r="H147" s="228"/>
      <c r="I147" s="228"/>
      <c r="J147" s="162" t="s">
        <v>697</v>
      </c>
      <c r="K147" s="163">
        <v>1</v>
      </c>
      <c r="L147" s="230">
        <v>0</v>
      </c>
      <c r="M147" s="230"/>
      <c r="N147" s="220">
        <f t="shared" ref="N147:N192" si="25">ROUND(L147*K147,3)</f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ref="W147:W192" si="26">V147*K147</f>
        <v>0</v>
      </c>
      <c r="X147" s="166">
        <v>0</v>
      </c>
      <c r="Y147" s="166">
        <f t="shared" ref="Y147:Y192" si="27">X147*K147</f>
        <v>0</v>
      </c>
      <c r="Z147" s="166">
        <v>0</v>
      </c>
      <c r="AA147" s="167">
        <f t="shared" ref="AA147:AA192" si="28">Z147*K147</f>
        <v>0</v>
      </c>
      <c r="AR147" s="18" t="s">
        <v>631</v>
      </c>
      <c r="AT147" s="18" t="s">
        <v>200</v>
      </c>
      <c r="AU147" s="18" t="s">
        <v>178</v>
      </c>
      <c r="AY147" s="18" t="s">
        <v>199</v>
      </c>
      <c r="BE147" s="105">
        <f t="shared" ref="BE147:BE192" si="29">IF(U147="základná",N147,0)</f>
        <v>0</v>
      </c>
      <c r="BF147" s="105">
        <f t="shared" ref="BF147:BF192" si="30">IF(U147="znížená",N147,0)</f>
        <v>0</v>
      </c>
      <c r="BG147" s="105">
        <f t="shared" ref="BG147:BG192" si="31">IF(U147="zákl. prenesená",N147,0)</f>
        <v>0</v>
      </c>
      <c r="BH147" s="105">
        <f t="shared" ref="BH147:BH192" si="32">IF(U147="zníž. prenesená",N147,0)</f>
        <v>0</v>
      </c>
      <c r="BI147" s="105">
        <f t="shared" ref="BI147:BI192" si="33">IF(U147="nulová",N147,0)</f>
        <v>0</v>
      </c>
      <c r="BJ147" s="18" t="s">
        <v>178</v>
      </c>
      <c r="BK147" s="168">
        <f t="shared" ref="BK147:BK192" si="34">ROUND(L147*K147,3)</f>
        <v>0</v>
      </c>
      <c r="BL147" s="18" t="s">
        <v>631</v>
      </c>
      <c r="BM147" s="18" t="s">
        <v>1106</v>
      </c>
    </row>
    <row r="148" spans="2:65" s="1" customFormat="1" ht="16.5" customHeight="1">
      <c r="B148" s="131"/>
      <c r="C148" s="160" t="s">
        <v>265</v>
      </c>
      <c r="D148" s="160" t="s">
        <v>200</v>
      </c>
      <c r="E148" s="161" t="s">
        <v>708</v>
      </c>
      <c r="F148" s="228" t="s">
        <v>709</v>
      </c>
      <c r="G148" s="228"/>
      <c r="H148" s="228"/>
      <c r="I148" s="228"/>
      <c r="J148" s="162" t="s">
        <v>251</v>
      </c>
      <c r="K148" s="163">
        <v>30</v>
      </c>
      <c r="L148" s="230">
        <v>0</v>
      </c>
      <c r="M148" s="230"/>
      <c r="N148" s="220">
        <f t="shared" si="2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26"/>
        <v>0</v>
      </c>
      <c r="X148" s="166">
        <v>0</v>
      </c>
      <c r="Y148" s="166">
        <f t="shared" si="27"/>
        <v>0</v>
      </c>
      <c r="Z148" s="166">
        <v>0</v>
      </c>
      <c r="AA148" s="167">
        <f t="shared" si="2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178</v>
      </c>
      <c r="BK148" s="168">
        <f t="shared" si="34"/>
        <v>0</v>
      </c>
      <c r="BL148" s="18" t="s">
        <v>631</v>
      </c>
      <c r="BM148" s="18" t="s">
        <v>1107</v>
      </c>
    </row>
    <row r="149" spans="2:65" s="1" customFormat="1" ht="16.5" customHeight="1">
      <c r="B149" s="131"/>
      <c r="C149" s="169" t="s">
        <v>269</v>
      </c>
      <c r="D149" s="169" t="s">
        <v>327</v>
      </c>
      <c r="E149" s="170" t="s">
        <v>711</v>
      </c>
      <c r="F149" s="229" t="s">
        <v>712</v>
      </c>
      <c r="G149" s="229"/>
      <c r="H149" s="229"/>
      <c r="I149" s="229"/>
      <c r="J149" s="171" t="s">
        <v>251</v>
      </c>
      <c r="K149" s="172">
        <v>30</v>
      </c>
      <c r="L149" s="231">
        <v>0</v>
      </c>
      <c r="M149" s="231"/>
      <c r="N149" s="221">
        <f t="shared" si="2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26"/>
        <v>0</v>
      </c>
      <c r="X149" s="166">
        <v>0</v>
      </c>
      <c r="Y149" s="166">
        <f t="shared" si="27"/>
        <v>0</v>
      </c>
      <c r="Z149" s="166">
        <v>0</v>
      </c>
      <c r="AA149" s="167">
        <f t="shared" si="28"/>
        <v>0</v>
      </c>
      <c r="AR149" s="18" t="s">
        <v>713</v>
      </c>
      <c r="AT149" s="18" t="s">
        <v>327</v>
      </c>
      <c r="AU149" s="18" t="s">
        <v>178</v>
      </c>
      <c r="AY149" s="18" t="s">
        <v>199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178</v>
      </c>
      <c r="BK149" s="168">
        <f t="shared" si="34"/>
        <v>0</v>
      </c>
      <c r="BL149" s="18" t="s">
        <v>713</v>
      </c>
      <c r="BM149" s="18" t="s">
        <v>1108</v>
      </c>
    </row>
    <row r="150" spans="2:65" s="1" customFormat="1" ht="25.5" customHeight="1">
      <c r="B150" s="131"/>
      <c r="C150" s="160" t="s">
        <v>273</v>
      </c>
      <c r="D150" s="160" t="s">
        <v>200</v>
      </c>
      <c r="E150" s="161" t="s">
        <v>715</v>
      </c>
      <c r="F150" s="228" t="s">
        <v>716</v>
      </c>
      <c r="G150" s="228"/>
      <c r="H150" s="228"/>
      <c r="I150" s="228"/>
      <c r="J150" s="162" t="s">
        <v>251</v>
      </c>
      <c r="K150" s="163">
        <v>310</v>
      </c>
      <c r="L150" s="230">
        <v>0</v>
      </c>
      <c r="M150" s="230"/>
      <c r="N150" s="220">
        <f t="shared" si="2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26"/>
        <v>0</v>
      </c>
      <c r="X150" s="166">
        <v>0</v>
      </c>
      <c r="Y150" s="166">
        <f t="shared" si="27"/>
        <v>0</v>
      </c>
      <c r="Z150" s="166">
        <v>0</v>
      </c>
      <c r="AA150" s="167">
        <f t="shared" si="28"/>
        <v>0</v>
      </c>
      <c r="AR150" s="18" t="s">
        <v>631</v>
      </c>
      <c r="AT150" s="18" t="s">
        <v>200</v>
      </c>
      <c r="AU150" s="18" t="s">
        <v>178</v>
      </c>
      <c r="AY150" s="18" t="s">
        <v>199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178</v>
      </c>
      <c r="BK150" s="168">
        <f t="shared" si="34"/>
        <v>0</v>
      </c>
      <c r="BL150" s="18" t="s">
        <v>631</v>
      </c>
      <c r="BM150" s="18" t="s">
        <v>1109</v>
      </c>
    </row>
    <row r="151" spans="2:65" s="1" customFormat="1" ht="16.5" customHeight="1">
      <c r="B151" s="131"/>
      <c r="C151" s="169" t="s">
        <v>10</v>
      </c>
      <c r="D151" s="169" t="s">
        <v>327</v>
      </c>
      <c r="E151" s="170" t="s">
        <v>718</v>
      </c>
      <c r="F151" s="229" t="s">
        <v>719</v>
      </c>
      <c r="G151" s="229"/>
      <c r="H151" s="229"/>
      <c r="I151" s="229"/>
      <c r="J151" s="171" t="s">
        <v>720</v>
      </c>
      <c r="K151" s="172">
        <v>292.02</v>
      </c>
      <c r="L151" s="231">
        <v>0</v>
      </c>
      <c r="M151" s="231"/>
      <c r="N151" s="221">
        <f t="shared" si="2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26"/>
        <v>0</v>
      </c>
      <c r="X151" s="166">
        <v>1E-3</v>
      </c>
      <c r="Y151" s="166">
        <f t="shared" si="27"/>
        <v>0.29202</v>
      </c>
      <c r="Z151" s="166">
        <v>0</v>
      </c>
      <c r="AA151" s="167">
        <f t="shared" si="28"/>
        <v>0</v>
      </c>
      <c r="AR151" s="18" t="s">
        <v>713</v>
      </c>
      <c r="AT151" s="18" t="s">
        <v>327</v>
      </c>
      <c r="AU151" s="18" t="s">
        <v>178</v>
      </c>
      <c r="AY151" s="18" t="s">
        <v>199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178</v>
      </c>
      <c r="BK151" s="168">
        <f t="shared" si="34"/>
        <v>0</v>
      </c>
      <c r="BL151" s="18" t="s">
        <v>713</v>
      </c>
      <c r="BM151" s="18" t="s">
        <v>1110</v>
      </c>
    </row>
    <row r="152" spans="2:65" s="1" customFormat="1" ht="25.5" customHeight="1">
      <c r="B152" s="131"/>
      <c r="C152" s="160" t="s">
        <v>280</v>
      </c>
      <c r="D152" s="160" t="s">
        <v>200</v>
      </c>
      <c r="E152" s="161" t="s">
        <v>722</v>
      </c>
      <c r="F152" s="228" t="s">
        <v>723</v>
      </c>
      <c r="G152" s="228"/>
      <c r="H152" s="228"/>
      <c r="I152" s="228"/>
      <c r="J152" s="162" t="s">
        <v>251</v>
      </c>
      <c r="K152" s="163">
        <v>110</v>
      </c>
      <c r="L152" s="230">
        <v>0</v>
      </c>
      <c r="M152" s="230"/>
      <c r="N152" s="220">
        <f t="shared" si="2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26"/>
        <v>0</v>
      </c>
      <c r="X152" s="166">
        <v>0</v>
      </c>
      <c r="Y152" s="166">
        <f t="shared" si="27"/>
        <v>0</v>
      </c>
      <c r="Z152" s="166">
        <v>0</v>
      </c>
      <c r="AA152" s="167">
        <f t="shared" si="28"/>
        <v>0</v>
      </c>
      <c r="AR152" s="18" t="s">
        <v>631</v>
      </c>
      <c r="AT152" s="18" t="s">
        <v>200</v>
      </c>
      <c r="AU152" s="18" t="s">
        <v>178</v>
      </c>
      <c r="AY152" s="18" t="s">
        <v>199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178</v>
      </c>
      <c r="BK152" s="168">
        <f t="shared" si="34"/>
        <v>0</v>
      </c>
      <c r="BL152" s="18" t="s">
        <v>631</v>
      </c>
      <c r="BM152" s="18" t="s">
        <v>1111</v>
      </c>
    </row>
    <row r="153" spans="2:65" s="1" customFormat="1" ht="16.5" customHeight="1">
      <c r="B153" s="131"/>
      <c r="C153" s="169" t="s">
        <v>284</v>
      </c>
      <c r="D153" s="169" t="s">
        <v>327</v>
      </c>
      <c r="E153" s="170" t="s">
        <v>725</v>
      </c>
      <c r="F153" s="229" t="s">
        <v>726</v>
      </c>
      <c r="G153" s="229"/>
      <c r="H153" s="229"/>
      <c r="I153" s="229"/>
      <c r="J153" s="171" t="s">
        <v>720</v>
      </c>
      <c r="K153" s="172">
        <v>110</v>
      </c>
      <c r="L153" s="231">
        <v>0</v>
      </c>
      <c r="M153" s="231"/>
      <c r="N153" s="221">
        <f t="shared" si="2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26"/>
        <v>0</v>
      </c>
      <c r="X153" s="166">
        <v>1E-3</v>
      </c>
      <c r="Y153" s="166">
        <f t="shared" si="27"/>
        <v>0.11</v>
      </c>
      <c r="Z153" s="166">
        <v>0</v>
      </c>
      <c r="AA153" s="167">
        <f t="shared" si="28"/>
        <v>0</v>
      </c>
      <c r="AR153" s="18" t="s">
        <v>713</v>
      </c>
      <c r="AT153" s="18" t="s">
        <v>327</v>
      </c>
      <c r="AU153" s="18" t="s">
        <v>178</v>
      </c>
      <c r="AY153" s="18" t="s">
        <v>199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178</v>
      </c>
      <c r="BK153" s="168">
        <f t="shared" si="34"/>
        <v>0</v>
      </c>
      <c r="BL153" s="18" t="s">
        <v>713</v>
      </c>
      <c r="BM153" s="18" t="s">
        <v>1112</v>
      </c>
    </row>
    <row r="154" spans="2:65" s="1" customFormat="1" ht="16.5" customHeight="1">
      <c r="B154" s="131"/>
      <c r="C154" s="160" t="s">
        <v>288</v>
      </c>
      <c r="D154" s="160" t="s">
        <v>200</v>
      </c>
      <c r="E154" s="161" t="s">
        <v>728</v>
      </c>
      <c r="F154" s="228" t="s">
        <v>729</v>
      </c>
      <c r="G154" s="228"/>
      <c r="H154" s="228"/>
      <c r="I154" s="228"/>
      <c r="J154" s="162" t="s">
        <v>316</v>
      </c>
      <c r="K154" s="163">
        <v>21</v>
      </c>
      <c r="L154" s="230">
        <v>0</v>
      </c>
      <c r="M154" s="230"/>
      <c r="N154" s="220">
        <f t="shared" si="2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26"/>
        <v>0</v>
      </c>
      <c r="X154" s="166">
        <v>0</v>
      </c>
      <c r="Y154" s="166">
        <f t="shared" si="27"/>
        <v>0</v>
      </c>
      <c r="Z154" s="166">
        <v>0</v>
      </c>
      <c r="AA154" s="167">
        <f t="shared" si="28"/>
        <v>0</v>
      </c>
      <c r="AR154" s="18" t="s">
        <v>631</v>
      </c>
      <c r="AT154" s="18" t="s">
        <v>200</v>
      </c>
      <c r="AU154" s="18" t="s">
        <v>178</v>
      </c>
      <c r="AY154" s="18" t="s">
        <v>199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178</v>
      </c>
      <c r="BK154" s="168">
        <f t="shared" si="34"/>
        <v>0</v>
      </c>
      <c r="BL154" s="18" t="s">
        <v>631</v>
      </c>
      <c r="BM154" s="18" t="s">
        <v>1113</v>
      </c>
    </row>
    <row r="155" spans="2:65" s="1" customFormat="1" ht="25.5" customHeight="1">
      <c r="B155" s="131"/>
      <c r="C155" s="169" t="s">
        <v>292</v>
      </c>
      <c r="D155" s="169" t="s">
        <v>327</v>
      </c>
      <c r="E155" s="170" t="s">
        <v>731</v>
      </c>
      <c r="F155" s="229" t="s">
        <v>732</v>
      </c>
      <c r="G155" s="229"/>
      <c r="H155" s="229"/>
      <c r="I155" s="229"/>
      <c r="J155" s="171" t="s">
        <v>299</v>
      </c>
      <c r="K155" s="172">
        <v>3.7999999999999999E-2</v>
      </c>
      <c r="L155" s="231">
        <v>0</v>
      </c>
      <c r="M155" s="231"/>
      <c r="N155" s="221">
        <f t="shared" si="2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26"/>
        <v>0</v>
      </c>
      <c r="X155" s="166">
        <v>1</v>
      </c>
      <c r="Y155" s="166">
        <f t="shared" si="27"/>
        <v>3.7999999999999999E-2</v>
      </c>
      <c r="Z155" s="166">
        <v>0</v>
      </c>
      <c r="AA155" s="167">
        <f t="shared" si="28"/>
        <v>0</v>
      </c>
      <c r="AR155" s="18" t="s">
        <v>713</v>
      </c>
      <c r="AT155" s="18" t="s">
        <v>327</v>
      </c>
      <c r="AU155" s="18" t="s">
        <v>178</v>
      </c>
      <c r="AY155" s="18" t="s">
        <v>199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178</v>
      </c>
      <c r="BK155" s="168">
        <f t="shared" si="34"/>
        <v>0</v>
      </c>
      <c r="BL155" s="18" t="s">
        <v>713</v>
      </c>
      <c r="BM155" s="18" t="s">
        <v>1114</v>
      </c>
    </row>
    <row r="156" spans="2:65" s="1" customFormat="1" ht="16.5" customHeight="1">
      <c r="B156" s="131"/>
      <c r="C156" s="169" t="s">
        <v>296</v>
      </c>
      <c r="D156" s="169" t="s">
        <v>327</v>
      </c>
      <c r="E156" s="170" t="s">
        <v>734</v>
      </c>
      <c r="F156" s="229" t="s">
        <v>735</v>
      </c>
      <c r="G156" s="229"/>
      <c r="H156" s="229"/>
      <c r="I156" s="229"/>
      <c r="J156" s="171" t="s">
        <v>316</v>
      </c>
      <c r="K156" s="172">
        <v>21</v>
      </c>
      <c r="L156" s="231">
        <v>0</v>
      </c>
      <c r="M156" s="231"/>
      <c r="N156" s="221">
        <f t="shared" si="2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26"/>
        <v>0</v>
      </c>
      <c r="X156" s="166">
        <v>3.0000000000000001E-5</v>
      </c>
      <c r="Y156" s="166">
        <f t="shared" si="27"/>
        <v>6.3000000000000003E-4</v>
      </c>
      <c r="Z156" s="166">
        <v>0</v>
      </c>
      <c r="AA156" s="167">
        <f t="shared" si="2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178</v>
      </c>
      <c r="BK156" s="168">
        <f t="shared" si="34"/>
        <v>0</v>
      </c>
      <c r="BL156" s="18" t="s">
        <v>713</v>
      </c>
      <c r="BM156" s="18" t="s">
        <v>1115</v>
      </c>
    </row>
    <row r="157" spans="2:65" s="1" customFormat="1" ht="25.5" customHeight="1">
      <c r="B157" s="131"/>
      <c r="C157" s="160" t="s">
        <v>301</v>
      </c>
      <c r="D157" s="160" t="s">
        <v>200</v>
      </c>
      <c r="E157" s="161" t="s">
        <v>737</v>
      </c>
      <c r="F157" s="228" t="s">
        <v>738</v>
      </c>
      <c r="G157" s="228"/>
      <c r="H157" s="228"/>
      <c r="I157" s="228"/>
      <c r="J157" s="162" t="s">
        <v>316</v>
      </c>
      <c r="K157" s="163">
        <v>1335</v>
      </c>
      <c r="L157" s="230">
        <v>0</v>
      </c>
      <c r="M157" s="230"/>
      <c r="N157" s="220">
        <f t="shared" si="2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26"/>
        <v>0</v>
      </c>
      <c r="X157" s="166">
        <v>0</v>
      </c>
      <c r="Y157" s="166">
        <f t="shared" si="27"/>
        <v>0</v>
      </c>
      <c r="Z157" s="166">
        <v>0</v>
      </c>
      <c r="AA157" s="167">
        <f t="shared" si="28"/>
        <v>0</v>
      </c>
      <c r="AR157" s="18" t="s">
        <v>631</v>
      </c>
      <c r="AT157" s="18" t="s">
        <v>200</v>
      </c>
      <c r="AU157" s="18" t="s">
        <v>178</v>
      </c>
      <c r="AY157" s="18" t="s">
        <v>199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178</v>
      </c>
      <c r="BK157" s="168">
        <f t="shared" si="34"/>
        <v>0</v>
      </c>
      <c r="BL157" s="18" t="s">
        <v>631</v>
      </c>
      <c r="BM157" s="18" t="s">
        <v>1116</v>
      </c>
    </row>
    <row r="158" spans="2:65" s="1" customFormat="1" ht="25.5" customHeight="1">
      <c r="B158" s="131"/>
      <c r="C158" s="169" t="s">
        <v>305</v>
      </c>
      <c r="D158" s="169" t="s">
        <v>327</v>
      </c>
      <c r="E158" s="170" t="s">
        <v>740</v>
      </c>
      <c r="F158" s="229" t="s">
        <v>741</v>
      </c>
      <c r="G158" s="229"/>
      <c r="H158" s="229"/>
      <c r="I158" s="229"/>
      <c r="J158" s="171" t="s">
        <v>316</v>
      </c>
      <c r="K158" s="172">
        <v>1335</v>
      </c>
      <c r="L158" s="231">
        <v>0</v>
      </c>
      <c r="M158" s="231"/>
      <c r="N158" s="221">
        <f t="shared" si="2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26"/>
        <v>0</v>
      </c>
      <c r="X158" s="166">
        <v>1.09E-3</v>
      </c>
      <c r="Y158" s="166">
        <f t="shared" si="27"/>
        <v>1.4551499999999999</v>
      </c>
      <c r="Z158" s="166">
        <v>0</v>
      </c>
      <c r="AA158" s="167">
        <f t="shared" si="28"/>
        <v>0</v>
      </c>
      <c r="AR158" s="18" t="s">
        <v>713</v>
      </c>
      <c r="AT158" s="18" t="s">
        <v>327</v>
      </c>
      <c r="AU158" s="18" t="s">
        <v>178</v>
      </c>
      <c r="AY158" s="18" t="s">
        <v>199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178</v>
      </c>
      <c r="BK158" s="168">
        <f t="shared" si="34"/>
        <v>0</v>
      </c>
      <c r="BL158" s="18" t="s">
        <v>713</v>
      </c>
      <c r="BM158" s="18" t="s">
        <v>1117</v>
      </c>
    </row>
    <row r="159" spans="2:65" s="1" customFormat="1" ht="25.5" customHeight="1">
      <c r="B159" s="131"/>
      <c r="C159" s="160" t="s">
        <v>309</v>
      </c>
      <c r="D159" s="160" t="s">
        <v>200</v>
      </c>
      <c r="E159" s="161" t="s">
        <v>743</v>
      </c>
      <c r="F159" s="228" t="s">
        <v>744</v>
      </c>
      <c r="G159" s="228"/>
      <c r="H159" s="228"/>
      <c r="I159" s="228"/>
      <c r="J159" s="162" t="s">
        <v>316</v>
      </c>
      <c r="K159" s="163">
        <v>180</v>
      </c>
      <c r="L159" s="230">
        <v>0</v>
      </c>
      <c r="M159" s="230"/>
      <c r="N159" s="220">
        <f t="shared" si="2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26"/>
        <v>0</v>
      </c>
      <c r="X159" s="166">
        <v>0</v>
      </c>
      <c r="Y159" s="166">
        <f t="shared" si="27"/>
        <v>0</v>
      </c>
      <c r="Z159" s="166">
        <v>0</v>
      </c>
      <c r="AA159" s="167">
        <f t="shared" si="28"/>
        <v>0</v>
      </c>
      <c r="AR159" s="18" t="s">
        <v>631</v>
      </c>
      <c r="AT159" s="18" t="s">
        <v>200</v>
      </c>
      <c r="AU159" s="18" t="s">
        <v>178</v>
      </c>
      <c r="AY159" s="18" t="s">
        <v>199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178</v>
      </c>
      <c r="BK159" s="168">
        <f t="shared" si="34"/>
        <v>0</v>
      </c>
      <c r="BL159" s="18" t="s">
        <v>631</v>
      </c>
      <c r="BM159" s="18" t="s">
        <v>1118</v>
      </c>
    </row>
    <row r="160" spans="2:65" s="1" customFormat="1" ht="25.5" customHeight="1">
      <c r="B160" s="131"/>
      <c r="C160" s="169" t="s">
        <v>313</v>
      </c>
      <c r="D160" s="169" t="s">
        <v>327</v>
      </c>
      <c r="E160" s="170" t="s">
        <v>746</v>
      </c>
      <c r="F160" s="229" t="s">
        <v>747</v>
      </c>
      <c r="G160" s="229"/>
      <c r="H160" s="229"/>
      <c r="I160" s="229"/>
      <c r="J160" s="171" t="s">
        <v>316</v>
      </c>
      <c r="K160" s="172">
        <v>180</v>
      </c>
      <c r="L160" s="231">
        <v>0</v>
      </c>
      <c r="M160" s="231"/>
      <c r="N160" s="221">
        <f t="shared" si="2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26"/>
        <v>0</v>
      </c>
      <c r="X160" s="166">
        <v>2.0000000000000001E-4</v>
      </c>
      <c r="Y160" s="166">
        <f t="shared" si="27"/>
        <v>3.6000000000000004E-2</v>
      </c>
      <c r="Z160" s="166">
        <v>0</v>
      </c>
      <c r="AA160" s="167">
        <f t="shared" si="28"/>
        <v>0</v>
      </c>
      <c r="AR160" s="18" t="s">
        <v>713</v>
      </c>
      <c r="AT160" s="18" t="s">
        <v>327</v>
      </c>
      <c r="AU160" s="18" t="s">
        <v>178</v>
      </c>
      <c r="AY160" s="18" t="s">
        <v>199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178</v>
      </c>
      <c r="BK160" s="168">
        <f t="shared" si="34"/>
        <v>0</v>
      </c>
      <c r="BL160" s="18" t="s">
        <v>713</v>
      </c>
      <c r="BM160" s="18" t="s">
        <v>1119</v>
      </c>
    </row>
    <row r="161" spans="2:65" s="1" customFormat="1" ht="25.5" customHeight="1">
      <c r="B161" s="131"/>
      <c r="C161" s="160" t="s">
        <v>318</v>
      </c>
      <c r="D161" s="160" t="s">
        <v>200</v>
      </c>
      <c r="E161" s="161" t="s">
        <v>749</v>
      </c>
      <c r="F161" s="228" t="s">
        <v>750</v>
      </c>
      <c r="G161" s="228"/>
      <c r="H161" s="228"/>
      <c r="I161" s="228"/>
      <c r="J161" s="162" t="s">
        <v>316</v>
      </c>
      <c r="K161" s="163">
        <v>45</v>
      </c>
      <c r="L161" s="230">
        <v>0</v>
      </c>
      <c r="M161" s="230"/>
      <c r="N161" s="220">
        <f t="shared" si="2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26"/>
        <v>0</v>
      </c>
      <c r="X161" s="166">
        <v>0</v>
      </c>
      <c r="Y161" s="166">
        <f t="shared" si="27"/>
        <v>0</v>
      </c>
      <c r="Z161" s="166">
        <v>0</v>
      </c>
      <c r="AA161" s="167">
        <f t="shared" si="28"/>
        <v>0</v>
      </c>
      <c r="AR161" s="18" t="s">
        <v>631</v>
      </c>
      <c r="AT161" s="18" t="s">
        <v>200</v>
      </c>
      <c r="AU161" s="18" t="s">
        <v>178</v>
      </c>
      <c r="AY161" s="18" t="s">
        <v>199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178</v>
      </c>
      <c r="BK161" s="168">
        <f t="shared" si="34"/>
        <v>0</v>
      </c>
      <c r="BL161" s="18" t="s">
        <v>631</v>
      </c>
      <c r="BM161" s="18" t="s">
        <v>1120</v>
      </c>
    </row>
    <row r="162" spans="2:65" s="1" customFormat="1" ht="16.5" customHeight="1">
      <c r="B162" s="131"/>
      <c r="C162" s="169" t="s">
        <v>322</v>
      </c>
      <c r="D162" s="169" t="s">
        <v>327</v>
      </c>
      <c r="E162" s="170" t="s">
        <v>752</v>
      </c>
      <c r="F162" s="229" t="s">
        <v>1121</v>
      </c>
      <c r="G162" s="229"/>
      <c r="H162" s="229"/>
      <c r="I162" s="229"/>
      <c r="J162" s="171" t="s">
        <v>316</v>
      </c>
      <c r="K162" s="172">
        <v>45</v>
      </c>
      <c r="L162" s="231">
        <v>0</v>
      </c>
      <c r="M162" s="231"/>
      <c r="N162" s="221">
        <f t="shared" si="2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26"/>
        <v>0</v>
      </c>
      <c r="X162" s="166">
        <v>1.99E-3</v>
      </c>
      <c r="Y162" s="166">
        <f t="shared" si="27"/>
        <v>8.9550000000000005E-2</v>
      </c>
      <c r="Z162" s="166">
        <v>0</v>
      </c>
      <c r="AA162" s="167">
        <f t="shared" si="28"/>
        <v>0</v>
      </c>
      <c r="AR162" s="18" t="s">
        <v>713</v>
      </c>
      <c r="AT162" s="18" t="s">
        <v>327</v>
      </c>
      <c r="AU162" s="18" t="s">
        <v>178</v>
      </c>
      <c r="AY162" s="18" t="s">
        <v>199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178</v>
      </c>
      <c r="BK162" s="168">
        <f t="shared" si="34"/>
        <v>0</v>
      </c>
      <c r="BL162" s="18" t="s">
        <v>713</v>
      </c>
      <c r="BM162" s="18" t="s">
        <v>1122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755</v>
      </c>
      <c r="F163" s="228" t="s">
        <v>756</v>
      </c>
      <c r="G163" s="228"/>
      <c r="H163" s="228"/>
      <c r="I163" s="228"/>
      <c r="J163" s="162" t="s">
        <v>316</v>
      </c>
      <c r="K163" s="163">
        <v>45</v>
      </c>
      <c r="L163" s="230">
        <v>0</v>
      </c>
      <c r="M163" s="230"/>
      <c r="N163" s="220">
        <f t="shared" si="2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26"/>
        <v>0</v>
      </c>
      <c r="X163" s="166">
        <v>0</v>
      </c>
      <c r="Y163" s="166">
        <f t="shared" si="27"/>
        <v>0</v>
      </c>
      <c r="Z163" s="166">
        <v>0</v>
      </c>
      <c r="AA163" s="167">
        <f t="shared" si="28"/>
        <v>0</v>
      </c>
      <c r="AR163" s="18" t="s">
        <v>631</v>
      </c>
      <c r="AT163" s="18" t="s">
        <v>200</v>
      </c>
      <c r="AU163" s="18" t="s">
        <v>178</v>
      </c>
      <c r="AY163" s="18" t="s">
        <v>199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178</v>
      </c>
      <c r="BK163" s="168">
        <f t="shared" si="34"/>
        <v>0</v>
      </c>
      <c r="BL163" s="18" t="s">
        <v>631</v>
      </c>
      <c r="BM163" s="18" t="s">
        <v>1123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758</v>
      </c>
      <c r="F164" s="229" t="s">
        <v>759</v>
      </c>
      <c r="G164" s="229"/>
      <c r="H164" s="229"/>
      <c r="I164" s="229"/>
      <c r="J164" s="171" t="s">
        <v>316</v>
      </c>
      <c r="K164" s="172">
        <v>45</v>
      </c>
      <c r="L164" s="231">
        <v>0</v>
      </c>
      <c r="M164" s="231"/>
      <c r="N164" s="221">
        <f t="shared" si="2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26"/>
        <v>0</v>
      </c>
      <c r="X164" s="166">
        <v>1.7000000000000001E-4</v>
      </c>
      <c r="Y164" s="166">
        <f t="shared" si="27"/>
        <v>7.6500000000000005E-3</v>
      </c>
      <c r="Z164" s="166">
        <v>0</v>
      </c>
      <c r="AA164" s="167">
        <f t="shared" si="28"/>
        <v>0</v>
      </c>
      <c r="AR164" s="18" t="s">
        <v>713</v>
      </c>
      <c r="AT164" s="18" t="s">
        <v>327</v>
      </c>
      <c r="AU164" s="18" t="s">
        <v>178</v>
      </c>
      <c r="AY164" s="18" t="s">
        <v>199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178</v>
      </c>
      <c r="BK164" s="168">
        <f t="shared" si="34"/>
        <v>0</v>
      </c>
      <c r="BL164" s="18" t="s">
        <v>713</v>
      </c>
      <c r="BM164" s="18" t="s">
        <v>1124</v>
      </c>
    </row>
    <row r="165" spans="2:65" s="1" customFormat="1" ht="16.5" customHeight="1">
      <c r="B165" s="131"/>
      <c r="C165" s="160" t="s">
        <v>336</v>
      </c>
      <c r="D165" s="160" t="s">
        <v>200</v>
      </c>
      <c r="E165" s="161" t="s">
        <v>755</v>
      </c>
      <c r="F165" s="228" t="s">
        <v>756</v>
      </c>
      <c r="G165" s="228"/>
      <c r="H165" s="228"/>
      <c r="I165" s="228"/>
      <c r="J165" s="162" t="s">
        <v>316</v>
      </c>
      <c r="K165" s="163">
        <v>45</v>
      </c>
      <c r="L165" s="230">
        <v>0</v>
      </c>
      <c r="M165" s="230"/>
      <c r="N165" s="220">
        <f t="shared" si="2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26"/>
        <v>0</v>
      </c>
      <c r="X165" s="166">
        <v>0</v>
      </c>
      <c r="Y165" s="166">
        <f t="shared" si="27"/>
        <v>0</v>
      </c>
      <c r="Z165" s="166">
        <v>0</v>
      </c>
      <c r="AA165" s="167">
        <f t="shared" si="28"/>
        <v>0</v>
      </c>
      <c r="AR165" s="18" t="s">
        <v>631</v>
      </c>
      <c r="AT165" s="18" t="s">
        <v>200</v>
      </c>
      <c r="AU165" s="18" t="s">
        <v>178</v>
      </c>
      <c r="AY165" s="18" t="s">
        <v>199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178</v>
      </c>
      <c r="BK165" s="168">
        <f t="shared" si="34"/>
        <v>0</v>
      </c>
      <c r="BL165" s="18" t="s">
        <v>631</v>
      </c>
      <c r="BM165" s="18" t="s">
        <v>1125</v>
      </c>
    </row>
    <row r="166" spans="2:65" s="1" customFormat="1" ht="25.5" customHeight="1">
      <c r="B166" s="131"/>
      <c r="C166" s="169" t="s">
        <v>340</v>
      </c>
      <c r="D166" s="169" t="s">
        <v>327</v>
      </c>
      <c r="E166" s="170" t="s">
        <v>762</v>
      </c>
      <c r="F166" s="229" t="s">
        <v>763</v>
      </c>
      <c r="G166" s="229"/>
      <c r="H166" s="229"/>
      <c r="I166" s="229"/>
      <c r="J166" s="171" t="s">
        <v>316</v>
      </c>
      <c r="K166" s="172">
        <v>45</v>
      </c>
      <c r="L166" s="231">
        <v>0</v>
      </c>
      <c r="M166" s="231"/>
      <c r="N166" s="221">
        <f t="shared" si="2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26"/>
        <v>0</v>
      </c>
      <c r="X166" s="166">
        <v>3.3E-4</v>
      </c>
      <c r="Y166" s="166">
        <f t="shared" si="27"/>
        <v>1.485E-2</v>
      </c>
      <c r="Z166" s="166">
        <v>0</v>
      </c>
      <c r="AA166" s="167">
        <f t="shared" si="28"/>
        <v>0</v>
      </c>
      <c r="AR166" s="18" t="s">
        <v>713</v>
      </c>
      <c r="AT166" s="18" t="s">
        <v>327</v>
      </c>
      <c r="AU166" s="18" t="s">
        <v>178</v>
      </c>
      <c r="AY166" s="18" t="s">
        <v>199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178</v>
      </c>
      <c r="BK166" s="168">
        <f t="shared" si="34"/>
        <v>0</v>
      </c>
      <c r="BL166" s="18" t="s">
        <v>713</v>
      </c>
      <c r="BM166" s="18" t="s">
        <v>1126</v>
      </c>
    </row>
    <row r="167" spans="2:65" s="1" customFormat="1" ht="16.5" customHeight="1">
      <c r="B167" s="131"/>
      <c r="C167" s="160" t="s">
        <v>344</v>
      </c>
      <c r="D167" s="160" t="s">
        <v>200</v>
      </c>
      <c r="E167" s="161" t="s">
        <v>765</v>
      </c>
      <c r="F167" s="228" t="s">
        <v>766</v>
      </c>
      <c r="G167" s="228"/>
      <c r="H167" s="228"/>
      <c r="I167" s="228"/>
      <c r="J167" s="162" t="s">
        <v>316</v>
      </c>
      <c r="K167" s="163">
        <v>45</v>
      </c>
      <c r="L167" s="230">
        <v>0</v>
      </c>
      <c r="M167" s="230"/>
      <c r="N167" s="220">
        <f t="shared" si="2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8" t="s">
        <v>631</v>
      </c>
      <c r="AT167" s="18" t="s">
        <v>200</v>
      </c>
      <c r="AU167" s="18" t="s">
        <v>178</v>
      </c>
      <c r="AY167" s="18" t="s">
        <v>199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178</v>
      </c>
      <c r="BK167" s="168">
        <f t="shared" si="34"/>
        <v>0</v>
      </c>
      <c r="BL167" s="18" t="s">
        <v>631</v>
      </c>
      <c r="BM167" s="18" t="s">
        <v>1127</v>
      </c>
    </row>
    <row r="168" spans="2:65" s="1" customFormat="1" ht="25.5" customHeight="1">
      <c r="B168" s="131"/>
      <c r="C168" s="169" t="s">
        <v>348</v>
      </c>
      <c r="D168" s="169" t="s">
        <v>327</v>
      </c>
      <c r="E168" s="170" t="s">
        <v>768</v>
      </c>
      <c r="F168" s="229" t="s">
        <v>769</v>
      </c>
      <c r="G168" s="229"/>
      <c r="H168" s="229"/>
      <c r="I168" s="229"/>
      <c r="J168" s="171" t="s">
        <v>316</v>
      </c>
      <c r="K168" s="172">
        <v>45</v>
      </c>
      <c r="L168" s="231">
        <v>0</v>
      </c>
      <c r="M168" s="231"/>
      <c r="N168" s="221">
        <f t="shared" si="2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26"/>
        <v>0</v>
      </c>
      <c r="X168" s="166">
        <v>4.0000000000000002E-4</v>
      </c>
      <c r="Y168" s="166">
        <f t="shared" si="27"/>
        <v>1.8000000000000002E-2</v>
      </c>
      <c r="Z168" s="166">
        <v>0</v>
      </c>
      <c r="AA168" s="167">
        <f t="shared" si="28"/>
        <v>0</v>
      </c>
      <c r="AR168" s="18" t="s">
        <v>713</v>
      </c>
      <c r="AT168" s="18" t="s">
        <v>327</v>
      </c>
      <c r="AU168" s="18" t="s">
        <v>178</v>
      </c>
      <c r="AY168" s="18" t="s">
        <v>199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178</v>
      </c>
      <c r="BK168" s="168">
        <f t="shared" si="34"/>
        <v>0</v>
      </c>
      <c r="BL168" s="18" t="s">
        <v>713</v>
      </c>
      <c r="BM168" s="18" t="s">
        <v>1128</v>
      </c>
    </row>
    <row r="169" spans="2:65" s="1" customFormat="1" ht="25.5" customHeight="1">
      <c r="B169" s="131"/>
      <c r="C169" s="160" t="s">
        <v>352</v>
      </c>
      <c r="D169" s="160" t="s">
        <v>200</v>
      </c>
      <c r="E169" s="161" t="s">
        <v>771</v>
      </c>
      <c r="F169" s="228" t="s">
        <v>772</v>
      </c>
      <c r="G169" s="228"/>
      <c r="H169" s="228"/>
      <c r="I169" s="228"/>
      <c r="J169" s="162" t="s">
        <v>316</v>
      </c>
      <c r="K169" s="163">
        <v>75</v>
      </c>
      <c r="L169" s="230">
        <v>0</v>
      </c>
      <c r="M169" s="230"/>
      <c r="N169" s="220">
        <f t="shared" si="2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26"/>
        <v>0</v>
      </c>
      <c r="X169" s="166">
        <v>0</v>
      </c>
      <c r="Y169" s="166">
        <f t="shared" si="27"/>
        <v>0</v>
      </c>
      <c r="Z169" s="166">
        <v>0</v>
      </c>
      <c r="AA169" s="167">
        <f t="shared" si="28"/>
        <v>0</v>
      </c>
      <c r="AR169" s="18" t="s">
        <v>631</v>
      </c>
      <c r="AT169" s="18" t="s">
        <v>200</v>
      </c>
      <c r="AU169" s="18" t="s">
        <v>178</v>
      </c>
      <c r="AY169" s="18" t="s">
        <v>199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178</v>
      </c>
      <c r="BK169" s="168">
        <f t="shared" si="34"/>
        <v>0</v>
      </c>
      <c r="BL169" s="18" t="s">
        <v>631</v>
      </c>
      <c r="BM169" s="18" t="s">
        <v>1129</v>
      </c>
    </row>
    <row r="170" spans="2:65" s="1" customFormat="1" ht="16.5" customHeight="1">
      <c r="B170" s="131"/>
      <c r="C170" s="169" t="s">
        <v>356</v>
      </c>
      <c r="D170" s="169" t="s">
        <v>327</v>
      </c>
      <c r="E170" s="170" t="s">
        <v>774</v>
      </c>
      <c r="F170" s="229" t="s">
        <v>775</v>
      </c>
      <c r="G170" s="229"/>
      <c r="H170" s="229"/>
      <c r="I170" s="229"/>
      <c r="J170" s="171" t="s">
        <v>316</v>
      </c>
      <c r="K170" s="172">
        <v>75</v>
      </c>
      <c r="L170" s="231">
        <v>0</v>
      </c>
      <c r="M170" s="231"/>
      <c r="N170" s="221">
        <f t="shared" si="2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26"/>
        <v>0</v>
      </c>
      <c r="X170" s="166">
        <v>2.2000000000000001E-4</v>
      </c>
      <c r="Y170" s="166">
        <f t="shared" si="27"/>
        <v>1.6500000000000001E-2</v>
      </c>
      <c r="Z170" s="166">
        <v>0</v>
      </c>
      <c r="AA170" s="167">
        <f t="shared" si="28"/>
        <v>0</v>
      </c>
      <c r="AR170" s="18" t="s">
        <v>713</v>
      </c>
      <c r="AT170" s="18" t="s">
        <v>327</v>
      </c>
      <c r="AU170" s="18" t="s">
        <v>178</v>
      </c>
      <c r="AY170" s="18" t="s">
        <v>199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178</v>
      </c>
      <c r="BK170" s="168">
        <f t="shared" si="34"/>
        <v>0</v>
      </c>
      <c r="BL170" s="18" t="s">
        <v>713</v>
      </c>
      <c r="BM170" s="18" t="s">
        <v>1130</v>
      </c>
    </row>
    <row r="171" spans="2:65" s="1" customFormat="1" ht="16.5" customHeight="1">
      <c r="B171" s="131"/>
      <c r="C171" s="160" t="s">
        <v>360</v>
      </c>
      <c r="D171" s="160" t="s">
        <v>200</v>
      </c>
      <c r="E171" s="161" t="s">
        <v>777</v>
      </c>
      <c r="F171" s="228" t="s">
        <v>778</v>
      </c>
      <c r="G171" s="228"/>
      <c r="H171" s="228"/>
      <c r="I171" s="228"/>
      <c r="J171" s="162" t="s">
        <v>316</v>
      </c>
      <c r="K171" s="163">
        <v>350</v>
      </c>
      <c r="L171" s="230">
        <v>0</v>
      </c>
      <c r="M171" s="230"/>
      <c r="N171" s="220">
        <f t="shared" si="2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8" t="s">
        <v>631</v>
      </c>
      <c r="AT171" s="18" t="s">
        <v>200</v>
      </c>
      <c r="AU171" s="18" t="s">
        <v>178</v>
      </c>
      <c r="AY171" s="18" t="s">
        <v>199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178</v>
      </c>
      <c r="BK171" s="168">
        <f t="shared" si="34"/>
        <v>0</v>
      </c>
      <c r="BL171" s="18" t="s">
        <v>631</v>
      </c>
      <c r="BM171" s="18" t="s">
        <v>1131</v>
      </c>
    </row>
    <row r="172" spans="2:65" s="1" customFormat="1" ht="25.5" customHeight="1">
      <c r="B172" s="131"/>
      <c r="C172" s="169" t="s">
        <v>364</v>
      </c>
      <c r="D172" s="169" t="s">
        <v>327</v>
      </c>
      <c r="E172" s="170" t="s">
        <v>780</v>
      </c>
      <c r="F172" s="229" t="s">
        <v>781</v>
      </c>
      <c r="G172" s="229"/>
      <c r="H172" s="229"/>
      <c r="I172" s="229"/>
      <c r="J172" s="171" t="s">
        <v>316</v>
      </c>
      <c r="K172" s="172">
        <v>350</v>
      </c>
      <c r="L172" s="231">
        <v>0</v>
      </c>
      <c r="M172" s="231"/>
      <c r="N172" s="221">
        <f t="shared" si="2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26"/>
        <v>0</v>
      </c>
      <c r="X172" s="166">
        <v>1.6000000000000001E-4</v>
      </c>
      <c r="Y172" s="166">
        <f t="shared" si="27"/>
        <v>5.6000000000000001E-2</v>
      </c>
      <c r="Z172" s="166">
        <v>0</v>
      </c>
      <c r="AA172" s="167">
        <f t="shared" si="28"/>
        <v>0</v>
      </c>
      <c r="AR172" s="18" t="s">
        <v>713</v>
      </c>
      <c r="AT172" s="18" t="s">
        <v>327</v>
      </c>
      <c r="AU172" s="18" t="s">
        <v>178</v>
      </c>
      <c r="AY172" s="18" t="s">
        <v>199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178</v>
      </c>
      <c r="BK172" s="168">
        <f t="shared" si="34"/>
        <v>0</v>
      </c>
      <c r="BL172" s="18" t="s">
        <v>713</v>
      </c>
      <c r="BM172" s="18" t="s">
        <v>1132</v>
      </c>
    </row>
    <row r="173" spans="2:65" s="1" customFormat="1" ht="16.5" customHeight="1">
      <c r="B173" s="131"/>
      <c r="C173" s="160" t="s">
        <v>368</v>
      </c>
      <c r="D173" s="160" t="s">
        <v>200</v>
      </c>
      <c r="E173" s="161" t="s">
        <v>783</v>
      </c>
      <c r="F173" s="228" t="s">
        <v>784</v>
      </c>
      <c r="G173" s="228"/>
      <c r="H173" s="228"/>
      <c r="I173" s="228"/>
      <c r="J173" s="162" t="s">
        <v>316</v>
      </c>
      <c r="K173" s="163">
        <v>85</v>
      </c>
      <c r="L173" s="230">
        <v>0</v>
      </c>
      <c r="M173" s="230"/>
      <c r="N173" s="220">
        <f t="shared" si="2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26"/>
        <v>0</v>
      </c>
      <c r="X173" s="166">
        <v>0</v>
      </c>
      <c r="Y173" s="166">
        <f t="shared" si="27"/>
        <v>0</v>
      </c>
      <c r="Z173" s="166">
        <v>0</v>
      </c>
      <c r="AA173" s="167">
        <f t="shared" si="28"/>
        <v>0</v>
      </c>
      <c r="AR173" s="18" t="s">
        <v>631</v>
      </c>
      <c r="AT173" s="18" t="s">
        <v>200</v>
      </c>
      <c r="AU173" s="18" t="s">
        <v>178</v>
      </c>
      <c r="AY173" s="18" t="s">
        <v>199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178</v>
      </c>
      <c r="BK173" s="168">
        <f t="shared" si="34"/>
        <v>0</v>
      </c>
      <c r="BL173" s="18" t="s">
        <v>631</v>
      </c>
      <c r="BM173" s="18" t="s">
        <v>1133</v>
      </c>
    </row>
    <row r="174" spans="2:65" s="1" customFormat="1" ht="16.5" customHeight="1">
      <c r="B174" s="131"/>
      <c r="C174" s="169" t="s">
        <v>372</v>
      </c>
      <c r="D174" s="169" t="s">
        <v>327</v>
      </c>
      <c r="E174" s="170" t="s">
        <v>786</v>
      </c>
      <c r="F174" s="229" t="s">
        <v>787</v>
      </c>
      <c r="G174" s="229"/>
      <c r="H174" s="229"/>
      <c r="I174" s="229"/>
      <c r="J174" s="171" t="s">
        <v>316</v>
      </c>
      <c r="K174" s="172">
        <v>85</v>
      </c>
      <c r="L174" s="231">
        <v>0</v>
      </c>
      <c r="M174" s="231"/>
      <c r="N174" s="221">
        <f t="shared" si="2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26"/>
        <v>0</v>
      </c>
      <c r="X174" s="166">
        <v>2.9E-4</v>
      </c>
      <c r="Y174" s="166">
        <f t="shared" si="27"/>
        <v>2.4650000000000002E-2</v>
      </c>
      <c r="Z174" s="166">
        <v>0</v>
      </c>
      <c r="AA174" s="167">
        <f t="shared" si="28"/>
        <v>0</v>
      </c>
      <c r="AR174" s="18" t="s">
        <v>713</v>
      </c>
      <c r="AT174" s="18" t="s">
        <v>327</v>
      </c>
      <c r="AU174" s="18" t="s">
        <v>178</v>
      </c>
      <c r="AY174" s="18" t="s">
        <v>199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178</v>
      </c>
      <c r="BK174" s="168">
        <f t="shared" si="34"/>
        <v>0</v>
      </c>
      <c r="BL174" s="18" t="s">
        <v>713</v>
      </c>
      <c r="BM174" s="18" t="s">
        <v>1134</v>
      </c>
    </row>
    <row r="175" spans="2:65" s="1" customFormat="1" ht="16.5" customHeight="1">
      <c r="B175" s="131"/>
      <c r="C175" s="160" t="s">
        <v>376</v>
      </c>
      <c r="D175" s="160" t="s">
        <v>200</v>
      </c>
      <c r="E175" s="161" t="s">
        <v>789</v>
      </c>
      <c r="F175" s="228" t="s">
        <v>790</v>
      </c>
      <c r="G175" s="228"/>
      <c r="H175" s="228"/>
      <c r="I175" s="228"/>
      <c r="J175" s="162" t="s">
        <v>316</v>
      </c>
      <c r="K175" s="163">
        <v>21</v>
      </c>
      <c r="L175" s="230">
        <v>0</v>
      </c>
      <c r="M175" s="230"/>
      <c r="N175" s="220">
        <f t="shared" si="2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8" t="s">
        <v>631</v>
      </c>
      <c r="AT175" s="18" t="s">
        <v>200</v>
      </c>
      <c r="AU175" s="18" t="s">
        <v>178</v>
      </c>
      <c r="AY175" s="18" t="s">
        <v>199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178</v>
      </c>
      <c r="BK175" s="168">
        <f t="shared" si="34"/>
        <v>0</v>
      </c>
      <c r="BL175" s="18" t="s">
        <v>631</v>
      </c>
      <c r="BM175" s="18" t="s">
        <v>1135</v>
      </c>
    </row>
    <row r="176" spans="2:65" s="1" customFormat="1" ht="25.5" customHeight="1">
      <c r="B176" s="131"/>
      <c r="C176" s="169" t="s">
        <v>380</v>
      </c>
      <c r="D176" s="169" t="s">
        <v>327</v>
      </c>
      <c r="E176" s="170" t="s">
        <v>792</v>
      </c>
      <c r="F176" s="229" t="s">
        <v>793</v>
      </c>
      <c r="G176" s="229"/>
      <c r="H176" s="229"/>
      <c r="I176" s="229"/>
      <c r="J176" s="171" t="s">
        <v>316</v>
      </c>
      <c r="K176" s="172">
        <v>21</v>
      </c>
      <c r="L176" s="231">
        <v>0</v>
      </c>
      <c r="M176" s="231"/>
      <c r="N176" s="221">
        <f t="shared" si="2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26"/>
        <v>0</v>
      </c>
      <c r="X176" s="166">
        <v>2.4000000000000001E-4</v>
      </c>
      <c r="Y176" s="166">
        <f t="shared" si="27"/>
        <v>5.0400000000000002E-3</v>
      </c>
      <c r="Z176" s="166">
        <v>0</v>
      </c>
      <c r="AA176" s="167">
        <f t="shared" si="28"/>
        <v>0</v>
      </c>
      <c r="AR176" s="18" t="s">
        <v>713</v>
      </c>
      <c r="AT176" s="18" t="s">
        <v>327</v>
      </c>
      <c r="AU176" s="18" t="s">
        <v>178</v>
      </c>
      <c r="AY176" s="18" t="s">
        <v>199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178</v>
      </c>
      <c r="BK176" s="168">
        <f t="shared" si="34"/>
        <v>0</v>
      </c>
      <c r="BL176" s="18" t="s">
        <v>713</v>
      </c>
      <c r="BM176" s="18" t="s">
        <v>1136</v>
      </c>
    </row>
    <row r="177" spans="2:65" s="1" customFormat="1" ht="25.5" customHeight="1">
      <c r="B177" s="131"/>
      <c r="C177" s="160" t="s">
        <v>384</v>
      </c>
      <c r="D177" s="160" t="s">
        <v>200</v>
      </c>
      <c r="E177" s="161" t="s">
        <v>795</v>
      </c>
      <c r="F177" s="228" t="s">
        <v>796</v>
      </c>
      <c r="G177" s="228"/>
      <c r="H177" s="228"/>
      <c r="I177" s="228"/>
      <c r="J177" s="162" t="s">
        <v>316</v>
      </c>
      <c r="K177" s="163">
        <v>10</v>
      </c>
      <c r="L177" s="230">
        <v>0</v>
      </c>
      <c r="M177" s="230"/>
      <c r="N177" s="220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8" t="s">
        <v>631</v>
      </c>
      <c r="AT177" s="18" t="s">
        <v>200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631</v>
      </c>
      <c r="BM177" s="18" t="s">
        <v>1137</v>
      </c>
    </row>
    <row r="178" spans="2:65" s="1" customFormat="1" ht="25.5" customHeight="1">
      <c r="B178" s="131"/>
      <c r="C178" s="169" t="s">
        <v>388</v>
      </c>
      <c r="D178" s="169" t="s">
        <v>327</v>
      </c>
      <c r="E178" s="170" t="s">
        <v>798</v>
      </c>
      <c r="F178" s="229" t="s">
        <v>799</v>
      </c>
      <c r="G178" s="229"/>
      <c r="H178" s="229"/>
      <c r="I178" s="229"/>
      <c r="J178" s="171" t="s">
        <v>316</v>
      </c>
      <c r="K178" s="172">
        <v>10</v>
      </c>
      <c r="L178" s="231">
        <v>0</v>
      </c>
      <c r="M178" s="231"/>
      <c r="N178" s="221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2.2000000000000001E-4</v>
      </c>
      <c r="Y178" s="166">
        <f t="shared" si="27"/>
        <v>2.2000000000000001E-3</v>
      </c>
      <c r="Z178" s="166">
        <v>0</v>
      </c>
      <c r="AA178" s="167">
        <f t="shared" si="28"/>
        <v>0</v>
      </c>
      <c r="AR178" s="18" t="s">
        <v>713</v>
      </c>
      <c r="AT178" s="18" t="s">
        <v>327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713</v>
      </c>
      <c r="BM178" s="18" t="s">
        <v>1138</v>
      </c>
    </row>
    <row r="179" spans="2:65" s="1" customFormat="1" ht="16.5" customHeight="1">
      <c r="B179" s="131"/>
      <c r="C179" s="160" t="s">
        <v>392</v>
      </c>
      <c r="D179" s="160" t="s">
        <v>200</v>
      </c>
      <c r="E179" s="161" t="s">
        <v>801</v>
      </c>
      <c r="F179" s="228" t="s">
        <v>802</v>
      </c>
      <c r="G179" s="228"/>
      <c r="H179" s="228"/>
      <c r="I179" s="228"/>
      <c r="J179" s="162" t="s">
        <v>316</v>
      </c>
      <c r="K179" s="163">
        <v>22</v>
      </c>
      <c r="L179" s="230">
        <v>0</v>
      </c>
      <c r="M179" s="230"/>
      <c r="N179" s="220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8" t="s">
        <v>631</v>
      </c>
      <c r="AT179" s="18" t="s">
        <v>200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631</v>
      </c>
      <c r="BM179" s="18" t="s">
        <v>1139</v>
      </c>
    </row>
    <row r="180" spans="2:65" s="1" customFormat="1" ht="25.5" customHeight="1">
      <c r="B180" s="131"/>
      <c r="C180" s="169" t="s">
        <v>396</v>
      </c>
      <c r="D180" s="169" t="s">
        <v>327</v>
      </c>
      <c r="E180" s="170" t="s">
        <v>804</v>
      </c>
      <c r="F180" s="229" t="s">
        <v>805</v>
      </c>
      <c r="G180" s="229"/>
      <c r="H180" s="229"/>
      <c r="I180" s="229"/>
      <c r="J180" s="171" t="s">
        <v>316</v>
      </c>
      <c r="K180" s="172">
        <v>22</v>
      </c>
      <c r="L180" s="231">
        <v>0</v>
      </c>
      <c r="M180" s="231"/>
      <c r="N180" s="221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2.1000000000000001E-4</v>
      </c>
      <c r="Y180" s="166">
        <f t="shared" si="27"/>
        <v>4.62E-3</v>
      </c>
      <c r="Z180" s="166">
        <v>0</v>
      </c>
      <c r="AA180" s="167">
        <f t="shared" si="28"/>
        <v>0</v>
      </c>
      <c r="AR180" s="18" t="s">
        <v>713</v>
      </c>
      <c r="AT180" s="18" t="s">
        <v>327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713</v>
      </c>
      <c r="BM180" s="18" t="s">
        <v>1140</v>
      </c>
    </row>
    <row r="181" spans="2:65" s="1" customFormat="1" ht="16.5" customHeight="1">
      <c r="B181" s="131"/>
      <c r="C181" s="160" t="s">
        <v>400</v>
      </c>
      <c r="D181" s="160" t="s">
        <v>200</v>
      </c>
      <c r="E181" s="161" t="s">
        <v>807</v>
      </c>
      <c r="F181" s="228" t="s">
        <v>808</v>
      </c>
      <c r="G181" s="228"/>
      <c r="H181" s="228"/>
      <c r="I181" s="228"/>
      <c r="J181" s="162" t="s">
        <v>316</v>
      </c>
      <c r="K181" s="163">
        <v>21</v>
      </c>
      <c r="L181" s="230">
        <v>0</v>
      </c>
      <c r="M181" s="230"/>
      <c r="N181" s="220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8" t="s">
        <v>631</v>
      </c>
      <c r="AT181" s="18" t="s">
        <v>200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631</v>
      </c>
      <c r="BM181" s="18" t="s">
        <v>1141</v>
      </c>
    </row>
    <row r="182" spans="2:65" s="1" customFormat="1" ht="25.5" customHeight="1">
      <c r="B182" s="131"/>
      <c r="C182" s="169" t="s">
        <v>404</v>
      </c>
      <c r="D182" s="169" t="s">
        <v>327</v>
      </c>
      <c r="E182" s="170" t="s">
        <v>810</v>
      </c>
      <c r="F182" s="229" t="s">
        <v>811</v>
      </c>
      <c r="G182" s="229"/>
      <c r="H182" s="229"/>
      <c r="I182" s="229"/>
      <c r="J182" s="171" t="s">
        <v>316</v>
      </c>
      <c r="K182" s="172">
        <v>21</v>
      </c>
      <c r="L182" s="231">
        <v>0</v>
      </c>
      <c r="M182" s="231"/>
      <c r="N182" s="221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1.4599999999999999E-3</v>
      </c>
      <c r="Y182" s="166">
        <f t="shared" si="27"/>
        <v>3.066E-2</v>
      </c>
      <c r="Z182" s="166">
        <v>0</v>
      </c>
      <c r="AA182" s="167">
        <f t="shared" si="28"/>
        <v>0</v>
      </c>
      <c r="AR182" s="18" t="s">
        <v>713</v>
      </c>
      <c r="AT182" s="18" t="s">
        <v>327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713</v>
      </c>
      <c r="BM182" s="18" t="s">
        <v>1142</v>
      </c>
    </row>
    <row r="183" spans="2:65" s="1" customFormat="1" ht="25.5" customHeight="1">
      <c r="B183" s="131"/>
      <c r="C183" s="160" t="s">
        <v>408</v>
      </c>
      <c r="D183" s="160" t="s">
        <v>200</v>
      </c>
      <c r="E183" s="161" t="s">
        <v>813</v>
      </c>
      <c r="F183" s="228" t="s">
        <v>814</v>
      </c>
      <c r="G183" s="228"/>
      <c r="H183" s="228"/>
      <c r="I183" s="228"/>
      <c r="J183" s="162" t="s">
        <v>316</v>
      </c>
      <c r="K183" s="163">
        <v>63</v>
      </c>
      <c r="L183" s="230">
        <v>0</v>
      </c>
      <c r="M183" s="230"/>
      <c r="N183" s="220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8" t="s">
        <v>631</v>
      </c>
      <c r="AT183" s="18" t="s">
        <v>200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631</v>
      </c>
      <c r="BM183" s="18" t="s">
        <v>1143</v>
      </c>
    </row>
    <row r="184" spans="2:65" s="1" customFormat="1" ht="25.5" customHeight="1">
      <c r="B184" s="131"/>
      <c r="C184" s="169" t="s">
        <v>412</v>
      </c>
      <c r="D184" s="169" t="s">
        <v>327</v>
      </c>
      <c r="E184" s="170" t="s">
        <v>816</v>
      </c>
      <c r="F184" s="229" t="s">
        <v>817</v>
      </c>
      <c r="G184" s="229"/>
      <c r="H184" s="229"/>
      <c r="I184" s="229"/>
      <c r="J184" s="171" t="s">
        <v>316</v>
      </c>
      <c r="K184" s="172">
        <v>63</v>
      </c>
      <c r="L184" s="231">
        <v>0</v>
      </c>
      <c r="M184" s="231"/>
      <c r="N184" s="221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3.2000000000000003E-4</v>
      </c>
      <c r="Y184" s="166">
        <f t="shared" si="27"/>
        <v>2.0160000000000001E-2</v>
      </c>
      <c r="Z184" s="166">
        <v>0</v>
      </c>
      <c r="AA184" s="167">
        <f t="shared" si="28"/>
        <v>0</v>
      </c>
      <c r="AR184" s="18" t="s">
        <v>713</v>
      </c>
      <c r="AT184" s="18" t="s">
        <v>327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713</v>
      </c>
      <c r="BM184" s="18" t="s">
        <v>1144</v>
      </c>
    </row>
    <row r="185" spans="2:65" s="1" customFormat="1" ht="25.5" customHeight="1">
      <c r="B185" s="131"/>
      <c r="C185" s="160" t="s">
        <v>416</v>
      </c>
      <c r="D185" s="160" t="s">
        <v>200</v>
      </c>
      <c r="E185" s="161" t="s">
        <v>819</v>
      </c>
      <c r="F185" s="228" t="s">
        <v>820</v>
      </c>
      <c r="G185" s="228"/>
      <c r="H185" s="228"/>
      <c r="I185" s="228"/>
      <c r="J185" s="162" t="s">
        <v>316</v>
      </c>
      <c r="K185" s="163">
        <v>45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8" t="s">
        <v>631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631</v>
      </c>
      <c r="BM185" s="18" t="s">
        <v>1145</v>
      </c>
    </row>
    <row r="186" spans="2:65" s="1" customFormat="1" ht="38.25" customHeight="1">
      <c r="B186" s="131"/>
      <c r="C186" s="169" t="s">
        <v>420</v>
      </c>
      <c r="D186" s="169" t="s">
        <v>327</v>
      </c>
      <c r="E186" s="170" t="s">
        <v>822</v>
      </c>
      <c r="F186" s="229" t="s">
        <v>823</v>
      </c>
      <c r="G186" s="229"/>
      <c r="H186" s="229"/>
      <c r="I186" s="229"/>
      <c r="J186" s="171" t="s">
        <v>316</v>
      </c>
      <c r="K186" s="172">
        <v>45</v>
      </c>
      <c r="L186" s="231">
        <v>0</v>
      </c>
      <c r="M186" s="231"/>
      <c r="N186" s="221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2.2799999999999999E-3</v>
      </c>
      <c r="Y186" s="166">
        <f t="shared" si="27"/>
        <v>0.1026</v>
      </c>
      <c r="Z186" s="166">
        <v>0</v>
      </c>
      <c r="AA186" s="167">
        <f t="shared" si="28"/>
        <v>0</v>
      </c>
      <c r="AR186" s="18" t="s">
        <v>713</v>
      </c>
      <c r="AT186" s="18" t="s">
        <v>327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713</v>
      </c>
      <c r="BM186" s="18" t="s">
        <v>1146</v>
      </c>
    </row>
    <row r="187" spans="2:65" s="1" customFormat="1" ht="16.5" customHeight="1">
      <c r="B187" s="131"/>
      <c r="C187" s="160" t="s">
        <v>424</v>
      </c>
      <c r="D187" s="160" t="s">
        <v>200</v>
      </c>
      <c r="E187" s="161" t="s">
        <v>825</v>
      </c>
      <c r="F187" s="228" t="s">
        <v>826</v>
      </c>
      <c r="G187" s="228"/>
      <c r="H187" s="228"/>
      <c r="I187" s="228"/>
      <c r="J187" s="162" t="s">
        <v>316</v>
      </c>
      <c r="K187" s="163">
        <v>10</v>
      </c>
      <c r="L187" s="230">
        <v>0</v>
      </c>
      <c r="M187" s="230"/>
      <c r="N187" s="220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8" t="s">
        <v>631</v>
      </c>
      <c r="AT187" s="18" t="s">
        <v>200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631</v>
      </c>
      <c r="BM187" s="18" t="s">
        <v>1147</v>
      </c>
    </row>
    <row r="188" spans="2:65" s="1" customFormat="1" ht="16.5" customHeight="1">
      <c r="B188" s="131"/>
      <c r="C188" s="169" t="s">
        <v>427</v>
      </c>
      <c r="D188" s="169" t="s">
        <v>327</v>
      </c>
      <c r="E188" s="170" t="s">
        <v>828</v>
      </c>
      <c r="F188" s="229" t="s">
        <v>829</v>
      </c>
      <c r="G188" s="229"/>
      <c r="H188" s="229"/>
      <c r="I188" s="229"/>
      <c r="J188" s="171" t="s">
        <v>316</v>
      </c>
      <c r="K188" s="172">
        <v>10</v>
      </c>
      <c r="L188" s="231">
        <v>0</v>
      </c>
      <c r="M188" s="231"/>
      <c r="N188" s="221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1.8000000000000001E-4</v>
      </c>
      <c r="Y188" s="166">
        <f t="shared" si="27"/>
        <v>1.8000000000000002E-3</v>
      </c>
      <c r="Z188" s="166">
        <v>0</v>
      </c>
      <c r="AA188" s="167">
        <f t="shared" si="28"/>
        <v>0</v>
      </c>
      <c r="AR188" s="18" t="s">
        <v>713</v>
      </c>
      <c r="AT188" s="18" t="s">
        <v>327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713</v>
      </c>
      <c r="BM188" s="18" t="s">
        <v>1148</v>
      </c>
    </row>
    <row r="189" spans="2:65" s="1" customFormat="1" ht="25.5" customHeight="1">
      <c r="B189" s="131"/>
      <c r="C189" s="160" t="s">
        <v>430</v>
      </c>
      <c r="D189" s="160" t="s">
        <v>200</v>
      </c>
      <c r="E189" s="161" t="s">
        <v>831</v>
      </c>
      <c r="F189" s="228" t="s">
        <v>832</v>
      </c>
      <c r="G189" s="228"/>
      <c r="H189" s="228"/>
      <c r="I189" s="228"/>
      <c r="J189" s="162" t="s">
        <v>251</v>
      </c>
      <c r="K189" s="163">
        <v>1200</v>
      </c>
      <c r="L189" s="230">
        <v>0</v>
      </c>
      <c r="M189" s="230"/>
      <c r="N189" s="220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7">
        <f t="shared" si="28"/>
        <v>0</v>
      </c>
      <c r="AR189" s="18" t="s">
        <v>631</v>
      </c>
      <c r="AT189" s="18" t="s">
        <v>200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631</v>
      </c>
      <c r="BM189" s="18" t="s">
        <v>1149</v>
      </c>
    </row>
    <row r="190" spans="2:65" s="1" customFormat="1" ht="25.5" customHeight="1">
      <c r="B190" s="131"/>
      <c r="C190" s="169" t="s">
        <v>433</v>
      </c>
      <c r="D190" s="169" t="s">
        <v>327</v>
      </c>
      <c r="E190" s="170" t="s">
        <v>834</v>
      </c>
      <c r="F190" s="229" t="s">
        <v>835</v>
      </c>
      <c r="G190" s="229"/>
      <c r="H190" s="229"/>
      <c r="I190" s="229"/>
      <c r="J190" s="171" t="s">
        <v>720</v>
      </c>
      <c r="K190" s="172">
        <v>130.78100000000001</v>
      </c>
      <c r="L190" s="231">
        <v>0</v>
      </c>
      <c r="M190" s="231"/>
      <c r="N190" s="221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1E-3</v>
      </c>
      <c r="Y190" s="166">
        <f t="shared" si="27"/>
        <v>0.13078100000000001</v>
      </c>
      <c r="Z190" s="166">
        <v>0</v>
      </c>
      <c r="AA190" s="167">
        <f t="shared" si="28"/>
        <v>0</v>
      </c>
      <c r="AR190" s="18" t="s">
        <v>713</v>
      </c>
      <c r="AT190" s="18" t="s">
        <v>327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713</v>
      </c>
      <c r="BM190" s="18" t="s">
        <v>1150</v>
      </c>
    </row>
    <row r="191" spans="2:65" s="1" customFormat="1" ht="25.5" customHeight="1">
      <c r="B191" s="131"/>
      <c r="C191" s="169" t="s">
        <v>436</v>
      </c>
      <c r="D191" s="169" t="s">
        <v>327</v>
      </c>
      <c r="E191" s="170" t="s">
        <v>837</v>
      </c>
      <c r="F191" s="229" t="s">
        <v>838</v>
      </c>
      <c r="G191" s="229"/>
      <c r="H191" s="229"/>
      <c r="I191" s="229"/>
      <c r="J191" s="171" t="s">
        <v>720</v>
      </c>
      <c r="K191" s="172">
        <v>31.219000000000001</v>
      </c>
      <c r="L191" s="231">
        <v>0</v>
      </c>
      <c r="M191" s="231"/>
      <c r="N191" s="221">
        <f t="shared" si="2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26"/>
        <v>0</v>
      </c>
      <c r="X191" s="166">
        <v>1E-3</v>
      </c>
      <c r="Y191" s="166">
        <f t="shared" si="27"/>
        <v>3.1219E-2</v>
      </c>
      <c r="Z191" s="166">
        <v>0</v>
      </c>
      <c r="AA191" s="167">
        <f t="shared" si="28"/>
        <v>0</v>
      </c>
      <c r="AR191" s="18" t="s">
        <v>713</v>
      </c>
      <c r="AT191" s="18" t="s">
        <v>327</v>
      </c>
      <c r="AU191" s="18" t="s">
        <v>178</v>
      </c>
      <c r="AY191" s="18" t="s">
        <v>199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178</v>
      </c>
      <c r="BK191" s="168">
        <f t="shared" si="34"/>
        <v>0</v>
      </c>
      <c r="BL191" s="18" t="s">
        <v>713</v>
      </c>
      <c r="BM191" s="18" t="s">
        <v>1151</v>
      </c>
    </row>
    <row r="192" spans="2:65" s="1" customFormat="1" ht="38.25" customHeight="1">
      <c r="B192" s="131"/>
      <c r="C192" s="160" t="s">
        <v>623</v>
      </c>
      <c r="D192" s="160" t="s">
        <v>200</v>
      </c>
      <c r="E192" s="161" t="s">
        <v>840</v>
      </c>
      <c r="F192" s="228" t="s">
        <v>841</v>
      </c>
      <c r="G192" s="228"/>
      <c r="H192" s="228"/>
      <c r="I192" s="228"/>
      <c r="J192" s="162" t="s">
        <v>334</v>
      </c>
      <c r="K192" s="164">
        <v>0</v>
      </c>
      <c r="L192" s="230">
        <v>0</v>
      </c>
      <c r="M192" s="230"/>
      <c r="N192" s="220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8" t="s">
        <v>631</v>
      </c>
      <c r="AT192" s="18" t="s">
        <v>200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631</v>
      </c>
      <c r="BM192" s="18" t="s">
        <v>1152</v>
      </c>
    </row>
    <row r="193" spans="2:65" s="9" customFormat="1" ht="37.35" customHeight="1">
      <c r="B193" s="149"/>
      <c r="C193" s="150"/>
      <c r="D193" s="151" t="s">
        <v>653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259">
        <f>BK193</f>
        <v>0</v>
      </c>
      <c r="O193" s="260"/>
      <c r="P193" s="260"/>
      <c r="Q193" s="260"/>
      <c r="R193" s="152"/>
      <c r="T193" s="153"/>
      <c r="U193" s="150"/>
      <c r="V193" s="150"/>
      <c r="W193" s="154">
        <f>SUM(W194:W200)</f>
        <v>0</v>
      </c>
      <c r="X193" s="150"/>
      <c r="Y193" s="154">
        <f>SUM(Y194:Y200)</f>
        <v>0</v>
      </c>
      <c r="Z193" s="150"/>
      <c r="AA193" s="155">
        <f>SUM(AA194:AA200)</f>
        <v>0</v>
      </c>
      <c r="AR193" s="156" t="s">
        <v>216</v>
      </c>
      <c r="AT193" s="157" t="s">
        <v>76</v>
      </c>
      <c r="AU193" s="157" t="s">
        <v>77</v>
      </c>
      <c r="AY193" s="156" t="s">
        <v>199</v>
      </c>
      <c r="BK193" s="158">
        <f>SUM(BK194:BK200)</f>
        <v>0</v>
      </c>
    </row>
    <row r="194" spans="2:65" s="1" customFormat="1" ht="51" customHeight="1">
      <c r="B194" s="131"/>
      <c r="C194" s="160" t="s">
        <v>627</v>
      </c>
      <c r="D194" s="160" t="s">
        <v>200</v>
      </c>
      <c r="E194" s="161" t="s">
        <v>843</v>
      </c>
      <c r="F194" s="228" t="s">
        <v>844</v>
      </c>
      <c r="G194" s="228"/>
      <c r="H194" s="228"/>
      <c r="I194" s="228"/>
      <c r="J194" s="162" t="s">
        <v>439</v>
      </c>
      <c r="K194" s="163">
        <v>1</v>
      </c>
      <c r="L194" s="230">
        <v>0</v>
      </c>
      <c r="M194" s="230"/>
      <c r="N194" s="220">
        <f t="shared" ref="N194:N200" si="35"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ref="W194:W200" si="36">V194*K194</f>
        <v>0</v>
      </c>
      <c r="X194" s="166">
        <v>0</v>
      </c>
      <c r="Y194" s="166">
        <f t="shared" ref="Y194:Y200" si="37">X194*K194</f>
        <v>0</v>
      </c>
      <c r="Z194" s="166">
        <v>0</v>
      </c>
      <c r="AA194" s="167">
        <f t="shared" ref="AA194:AA200" si="38">Z194*K194</f>
        <v>0</v>
      </c>
      <c r="AR194" s="18" t="s">
        <v>440</v>
      </c>
      <c r="AT194" s="18" t="s">
        <v>200</v>
      </c>
      <c r="AU194" s="18" t="s">
        <v>85</v>
      </c>
      <c r="AY194" s="18" t="s">
        <v>199</v>
      </c>
      <c r="BE194" s="105">
        <f t="shared" ref="BE194:BE200" si="39">IF(U194="základná",N194,0)</f>
        <v>0</v>
      </c>
      <c r="BF194" s="105">
        <f t="shared" ref="BF194:BF200" si="40">IF(U194="znížená",N194,0)</f>
        <v>0</v>
      </c>
      <c r="BG194" s="105">
        <f t="shared" ref="BG194:BG200" si="41">IF(U194="zákl. prenesená",N194,0)</f>
        <v>0</v>
      </c>
      <c r="BH194" s="105">
        <f t="shared" ref="BH194:BH200" si="42">IF(U194="zníž. prenesená",N194,0)</f>
        <v>0</v>
      </c>
      <c r="BI194" s="105">
        <f t="shared" ref="BI194:BI200" si="43">IF(U194="nulová",N194,0)</f>
        <v>0</v>
      </c>
      <c r="BJ194" s="18" t="s">
        <v>178</v>
      </c>
      <c r="BK194" s="168">
        <f t="shared" ref="BK194:BK200" si="44">ROUND(L194*K194,3)</f>
        <v>0</v>
      </c>
      <c r="BL194" s="18" t="s">
        <v>440</v>
      </c>
      <c r="BM194" s="18" t="s">
        <v>1153</v>
      </c>
    </row>
    <row r="195" spans="2:65" s="1" customFormat="1" ht="16.5" customHeight="1">
      <c r="B195" s="131"/>
      <c r="C195" s="160" t="s">
        <v>631</v>
      </c>
      <c r="D195" s="160" t="s">
        <v>200</v>
      </c>
      <c r="E195" s="161" t="s">
        <v>846</v>
      </c>
      <c r="F195" s="228" t="s">
        <v>847</v>
      </c>
      <c r="G195" s="228"/>
      <c r="H195" s="228"/>
      <c r="I195" s="228"/>
      <c r="J195" s="162" t="s">
        <v>316</v>
      </c>
      <c r="K195" s="163">
        <v>1</v>
      </c>
      <c r="L195" s="230">
        <v>0</v>
      </c>
      <c r="M195" s="230"/>
      <c r="N195" s="220">
        <f t="shared" si="3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36"/>
        <v>0</v>
      </c>
      <c r="X195" s="166">
        <v>0</v>
      </c>
      <c r="Y195" s="166">
        <f t="shared" si="37"/>
        <v>0</v>
      </c>
      <c r="Z195" s="166">
        <v>0</v>
      </c>
      <c r="AA195" s="167">
        <f t="shared" si="38"/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178</v>
      </c>
      <c r="BK195" s="168">
        <f t="shared" si="44"/>
        <v>0</v>
      </c>
      <c r="BL195" s="18" t="s">
        <v>440</v>
      </c>
      <c r="BM195" s="18" t="s">
        <v>1154</v>
      </c>
    </row>
    <row r="196" spans="2:65" s="1" customFormat="1" ht="38.25" customHeight="1">
      <c r="B196" s="131"/>
      <c r="C196" s="160" t="s">
        <v>633</v>
      </c>
      <c r="D196" s="160" t="s">
        <v>200</v>
      </c>
      <c r="E196" s="161" t="s">
        <v>849</v>
      </c>
      <c r="F196" s="228" t="s">
        <v>850</v>
      </c>
      <c r="G196" s="228"/>
      <c r="H196" s="228"/>
      <c r="I196" s="228"/>
      <c r="J196" s="162" t="s">
        <v>697</v>
      </c>
      <c r="K196" s="163">
        <v>1</v>
      </c>
      <c r="L196" s="230">
        <v>0</v>
      </c>
      <c r="M196" s="230"/>
      <c r="N196" s="220">
        <f t="shared" si="3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36"/>
        <v>0</v>
      </c>
      <c r="X196" s="166">
        <v>0</v>
      </c>
      <c r="Y196" s="166">
        <f t="shared" si="37"/>
        <v>0</v>
      </c>
      <c r="Z196" s="166">
        <v>0</v>
      </c>
      <c r="AA196" s="167">
        <f t="shared" si="3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178</v>
      </c>
      <c r="BK196" s="168">
        <f t="shared" si="44"/>
        <v>0</v>
      </c>
      <c r="BL196" s="18" t="s">
        <v>440</v>
      </c>
      <c r="BM196" s="18" t="s">
        <v>1155</v>
      </c>
    </row>
    <row r="197" spans="2:65" s="1" customFormat="1" ht="38.25" customHeight="1">
      <c r="B197" s="131"/>
      <c r="C197" s="160" t="s">
        <v>635</v>
      </c>
      <c r="D197" s="160" t="s">
        <v>200</v>
      </c>
      <c r="E197" s="161" t="s">
        <v>852</v>
      </c>
      <c r="F197" s="228" t="s">
        <v>853</v>
      </c>
      <c r="G197" s="228"/>
      <c r="H197" s="228"/>
      <c r="I197" s="228"/>
      <c r="J197" s="162" t="s">
        <v>316</v>
      </c>
      <c r="K197" s="163">
        <v>20</v>
      </c>
      <c r="L197" s="230">
        <v>0</v>
      </c>
      <c r="M197" s="230"/>
      <c r="N197" s="220">
        <f t="shared" si="3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36"/>
        <v>0</v>
      </c>
      <c r="X197" s="166">
        <v>0</v>
      </c>
      <c r="Y197" s="166">
        <f t="shared" si="37"/>
        <v>0</v>
      </c>
      <c r="Z197" s="166">
        <v>0</v>
      </c>
      <c r="AA197" s="167">
        <f t="shared" si="3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178</v>
      </c>
      <c r="BK197" s="168">
        <f t="shared" si="44"/>
        <v>0</v>
      </c>
      <c r="BL197" s="18" t="s">
        <v>440</v>
      </c>
      <c r="BM197" s="18" t="s">
        <v>1156</v>
      </c>
    </row>
    <row r="198" spans="2:65" s="1" customFormat="1" ht="38.25" customHeight="1">
      <c r="B198" s="131"/>
      <c r="C198" s="160" t="s">
        <v>637</v>
      </c>
      <c r="D198" s="160" t="s">
        <v>200</v>
      </c>
      <c r="E198" s="161" t="s">
        <v>855</v>
      </c>
      <c r="F198" s="228" t="s">
        <v>856</v>
      </c>
      <c r="G198" s="228"/>
      <c r="H198" s="228"/>
      <c r="I198" s="228"/>
      <c r="J198" s="162" t="s">
        <v>439</v>
      </c>
      <c r="K198" s="163">
        <v>1</v>
      </c>
      <c r="L198" s="230">
        <v>0</v>
      </c>
      <c r="M198" s="230"/>
      <c r="N198" s="220">
        <f t="shared" si="3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36"/>
        <v>0</v>
      </c>
      <c r="X198" s="166">
        <v>0</v>
      </c>
      <c r="Y198" s="166">
        <f t="shared" si="37"/>
        <v>0</v>
      </c>
      <c r="Z198" s="166">
        <v>0</v>
      </c>
      <c r="AA198" s="167">
        <f t="shared" si="3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178</v>
      </c>
      <c r="BK198" s="168">
        <f t="shared" si="44"/>
        <v>0</v>
      </c>
      <c r="BL198" s="18" t="s">
        <v>440</v>
      </c>
      <c r="BM198" s="18" t="s">
        <v>1157</v>
      </c>
    </row>
    <row r="199" spans="2:65" s="1" customFormat="1" ht="25.5" customHeight="1">
      <c r="B199" s="131"/>
      <c r="C199" s="160" t="s">
        <v>639</v>
      </c>
      <c r="D199" s="160" t="s">
        <v>200</v>
      </c>
      <c r="E199" s="161" t="s">
        <v>858</v>
      </c>
      <c r="F199" s="228" t="s">
        <v>859</v>
      </c>
      <c r="G199" s="228"/>
      <c r="H199" s="228"/>
      <c r="I199" s="228"/>
      <c r="J199" s="162" t="s">
        <v>439</v>
      </c>
      <c r="K199" s="163">
        <v>1</v>
      </c>
      <c r="L199" s="230">
        <v>0</v>
      </c>
      <c r="M199" s="230"/>
      <c r="N199" s="220">
        <f t="shared" si="3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36"/>
        <v>0</v>
      </c>
      <c r="X199" s="166">
        <v>0</v>
      </c>
      <c r="Y199" s="166">
        <f t="shared" si="37"/>
        <v>0</v>
      </c>
      <c r="Z199" s="166">
        <v>0</v>
      </c>
      <c r="AA199" s="167">
        <f t="shared" si="38"/>
        <v>0</v>
      </c>
      <c r="AR199" s="18" t="s">
        <v>440</v>
      </c>
      <c r="AT199" s="18" t="s">
        <v>200</v>
      </c>
      <c r="AU199" s="18" t="s">
        <v>85</v>
      </c>
      <c r="AY199" s="18" t="s">
        <v>199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178</v>
      </c>
      <c r="BK199" s="168">
        <f t="shared" si="44"/>
        <v>0</v>
      </c>
      <c r="BL199" s="18" t="s">
        <v>440</v>
      </c>
      <c r="BM199" s="18" t="s">
        <v>1158</v>
      </c>
    </row>
    <row r="200" spans="2:65" s="1" customFormat="1" ht="25.5" customHeight="1">
      <c r="B200" s="131"/>
      <c r="C200" s="160" t="s">
        <v>641</v>
      </c>
      <c r="D200" s="160" t="s">
        <v>200</v>
      </c>
      <c r="E200" s="161" t="s">
        <v>862</v>
      </c>
      <c r="F200" s="228" t="s">
        <v>863</v>
      </c>
      <c r="G200" s="228"/>
      <c r="H200" s="228"/>
      <c r="I200" s="228"/>
      <c r="J200" s="162" t="s">
        <v>439</v>
      </c>
      <c r="K200" s="163">
        <v>1</v>
      </c>
      <c r="L200" s="230">
        <v>0</v>
      </c>
      <c r="M200" s="230"/>
      <c r="N200" s="220">
        <f t="shared" si="3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36"/>
        <v>0</v>
      </c>
      <c r="X200" s="166">
        <v>0</v>
      </c>
      <c r="Y200" s="166">
        <f t="shared" si="37"/>
        <v>0</v>
      </c>
      <c r="Z200" s="166">
        <v>0</v>
      </c>
      <c r="AA200" s="167">
        <f t="shared" si="38"/>
        <v>0</v>
      </c>
      <c r="AR200" s="18" t="s">
        <v>440</v>
      </c>
      <c r="AT200" s="18" t="s">
        <v>200</v>
      </c>
      <c r="AU200" s="18" t="s">
        <v>85</v>
      </c>
      <c r="AY200" s="18" t="s">
        <v>199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178</v>
      </c>
      <c r="BK200" s="168">
        <f t="shared" si="44"/>
        <v>0</v>
      </c>
      <c r="BL200" s="18" t="s">
        <v>440</v>
      </c>
      <c r="BM200" s="18" t="s">
        <v>1159</v>
      </c>
    </row>
    <row r="201" spans="2:65" s="1" customFormat="1" ht="49.95" customHeight="1">
      <c r="B201" s="34"/>
      <c r="C201" s="35"/>
      <c r="D201" s="151"/>
      <c r="E201" s="35"/>
      <c r="F201" s="35"/>
      <c r="G201" s="35"/>
      <c r="H201" s="35"/>
      <c r="I201" s="35"/>
      <c r="J201" s="35"/>
      <c r="K201" s="35"/>
      <c r="L201" s="35"/>
      <c r="M201" s="35"/>
      <c r="N201" s="224"/>
      <c r="O201" s="225"/>
      <c r="P201" s="225"/>
      <c r="Q201" s="225"/>
      <c r="R201" s="36"/>
      <c r="T201" s="173"/>
      <c r="U201" s="55"/>
      <c r="V201" s="55"/>
      <c r="W201" s="55"/>
      <c r="X201" s="55"/>
      <c r="Y201" s="55"/>
      <c r="Z201" s="55"/>
      <c r="AA201" s="57"/>
      <c r="AT201" s="18"/>
      <c r="AU201" s="18"/>
      <c r="AY201" s="18"/>
      <c r="BK201" s="168"/>
    </row>
    <row r="202" spans="2:65" s="1" customFormat="1" ht="6.9" customHeight="1"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60"/>
    </row>
  </sheetData>
  <mergeCells count="287">
    <mergeCell ref="F194:I194"/>
    <mergeCell ref="F192:I192"/>
    <mergeCell ref="F195:I195"/>
    <mergeCell ref="F196:I196"/>
    <mergeCell ref="F197:I197"/>
    <mergeCell ref="F198:I198"/>
    <mergeCell ref="F199:I199"/>
    <mergeCell ref="F200:I200"/>
    <mergeCell ref="L194:M194"/>
    <mergeCell ref="L192:M192"/>
    <mergeCell ref="L195:M195"/>
    <mergeCell ref="L196:M196"/>
    <mergeCell ref="L197:M197"/>
    <mergeCell ref="L198:M198"/>
    <mergeCell ref="L199:M199"/>
    <mergeCell ref="L200:M200"/>
    <mergeCell ref="N200:Q200"/>
    <mergeCell ref="N199:Q199"/>
    <mergeCell ref="N201:Q20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F177:I177"/>
    <mergeCell ref="F178:I178"/>
    <mergeCell ref="F179:I179"/>
    <mergeCell ref="F180:I180"/>
    <mergeCell ref="F181:I181"/>
    <mergeCell ref="F182:I182"/>
    <mergeCell ref="L177:M177"/>
    <mergeCell ref="L178:M178"/>
    <mergeCell ref="L179:M179"/>
    <mergeCell ref="L180:M180"/>
    <mergeCell ref="L181:M181"/>
    <mergeCell ref="L182:M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4:Q194"/>
    <mergeCell ref="N195:Q195"/>
    <mergeCell ref="N196:Q196"/>
    <mergeCell ref="N197:Q197"/>
    <mergeCell ref="N198:Q198"/>
    <mergeCell ref="N193:Q19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N128:Q128"/>
    <mergeCell ref="N129:Q129"/>
    <mergeCell ref="N130:Q130"/>
    <mergeCell ref="N131:Q131"/>
    <mergeCell ref="N132:Q132"/>
    <mergeCell ref="F128:I128"/>
    <mergeCell ref="F131:I131"/>
    <mergeCell ref="F130:I130"/>
    <mergeCell ref="F129:I129"/>
    <mergeCell ref="F132:I132"/>
    <mergeCell ref="L128:M128"/>
    <mergeCell ref="F134:I134"/>
    <mergeCell ref="F136:I136"/>
    <mergeCell ref="F137:I137"/>
    <mergeCell ref="F138:I138"/>
    <mergeCell ref="F139:I139"/>
    <mergeCell ref="F140:I140"/>
    <mergeCell ref="F141:I141"/>
    <mergeCell ref="F143:I143"/>
    <mergeCell ref="F144:I144"/>
    <mergeCell ref="L134:M134"/>
    <mergeCell ref="L129:M129"/>
    <mergeCell ref="L130:M130"/>
    <mergeCell ref="L131:M131"/>
    <mergeCell ref="L132:M132"/>
    <mergeCell ref="L136:M136"/>
    <mergeCell ref="L137:M137"/>
    <mergeCell ref="L138:M138"/>
    <mergeCell ref="L139:M139"/>
    <mergeCell ref="L140:M140"/>
    <mergeCell ref="L141:M141"/>
    <mergeCell ref="L143:M143"/>
    <mergeCell ref="L144:M144"/>
    <mergeCell ref="N152:Q152"/>
    <mergeCell ref="N151:Q151"/>
    <mergeCell ref="F147:I147"/>
    <mergeCell ref="F149:I149"/>
    <mergeCell ref="F148:I148"/>
    <mergeCell ref="F150:I150"/>
    <mergeCell ref="F151:I151"/>
    <mergeCell ref="F152:I152"/>
    <mergeCell ref="L147:M147"/>
    <mergeCell ref="L149:M149"/>
    <mergeCell ref="L148:M148"/>
    <mergeCell ref="L150:M150"/>
    <mergeCell ref="L151:M151"/>
    <mergeCell ref="L152:M152"/>
    <mergeCell ref="N146:Q146"/>
    <mergeCell ref="N144:Q144"/>
    <mergeCell ref="N145:Q145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62:Q162"/>
    <mergeCell ref="N163:Q163"/>
    <mergeCell ref="N164:Q164"/>
    <mergeCell ref="N165:Q165"/>
    <mergeCell ref="N166:Q166"/>
    <mergeCell ref="N167:Q167"/>
    <mergeCell ref="N150:Q150"/>
    <mergeCell ref="N147:Q147"/>
    <mergeCell ref="N148:Q148"/>
    <mergeCell ref="N149:Q149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33:Q133"/>
    <mergeCell ref="N134:Q134"/>
    <mergeCell ref="N140:Q140"/>
    <mergeCell ref="N136:Q136"/>
    <mergeCell ref="N137:Q137"/>
    <mergeCell ref="N138:Q138"/>
    <mergeCell ref="N139:Q139"/>
    <mergeCell ref="N141:Q141"/>
    <mergeCell ref="N143:Q143"/>
    <mergeCell ref="N135:Q135"/>
    <mergeCell ref="N142:Q142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600-000000000000}"/>
    <hyperlink ref="H1:K1" location="C86" display="2) Rekapitulácia rozpočtu" xr:uid="{00000000-0004-0000-0600-000001000000}"/>
    <hyperlink ref="L1" location="C122" display="3) Rozpočet" xr:uid="{00000000-0004-0000-0600-000002000000}"/>
    <hyperlink ref="S1:T1" location="'Rekapitulácia stavby'!C2" display="Rekapitulácia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95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104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1160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N105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(SUM(BE105:BE112)+SUM(BE130:BE193))</f>
        <v>0</v>
      </c>
      <c r="I32" s="249"/>
      <c r="J32" s="249"/>
      <c r="K32" s="35"/>
      <c r="L32" s="35"/>
      <c r="M32" s="255">
        <f>ROUND((SUM(BE105:BE112)+SUM(BE130:BE193)),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(SUM(BF105:BF112)+SUM(BF130:BF193))</f>
        <v>0</v>
      </c>
      <c r="I33" s="249"/>
      <c r="J33" s="249"/>
      <c r="K33" s="35"/>
      <c r="L33" s="35"/>
      <c r="M33" s="255">
        <f>ROUND((SUM(BF105:BF112)+SUM(BF130:BF193)),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(SUM(BG105:BG112)+SUM(BG130:BG193))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(SUM(BH105:BH112)+SUM(BH130:BH193))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(SUM(BI105:BI112)+SUM(BI130:BI193))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E3 - E3.1 32-32 Administratívna budova ÚVA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N130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N131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N132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N159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N161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167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N162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N164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169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N168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170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N174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171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N176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868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N182</f>
        <v>0</v>
      </c>
      <c r="O99" s="242"/>
      <c r="P99" s="242"/>
      <c r="Q99" s="242"/>
      <c r="R99" s="125"/>
    </row>
    <row r="100" spans="2:65" s="7" customFormat="1" ht="19.95" customHeight="1">
      <c r="B100" s="126"/>
      <c r="C100" s="127"/>
      <c r="D100" s="101" t="s">
        <v>869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N183</f>
        <v>0</v>
      </c>
      <c r="O100" s="243"/>
      <c r="P100" s="243"/>
      <c r="Q100" s="243"/>
      <c r="R100" s="128"/>
    </row>
    <row r="101" spans="2:65" s="6" customFormat="1" ht="24.9" customHeight="1">
      <c r="B101" s="122"/>
      <c r="C101" s="123"/>
      <c r="D101" s="124" t="s">
        <v>172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41">
        <f>N185</f>
        <v>0</v>
      </c>
      <c r="O101" s="242"/>
      <c r="P101" s="242"/>
      <c r="Q101" s="242"/>
      <c r="R101" s="125"/>
    </row>
    <row r="102" spans="2:65" s="6" customFormat="1" ht="24.9" customHeight="1">
      <c r="B102" s="122"/>
      <c r="C102" s="123"/>
      <c r="D102" s="124" t="s">
        <v>173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241">
        <f>N191</f>
        <v>0</v>
      </c>
      <c r="O102" s="242"/>
      <c r="P102" s="242"/>
      <c r="Q102" s="242"/>
      <c r="R102" s="125"/>
    </row>
    <row r="103" spans="2:65" s="7" customFormat="1" ht="19.95" customHeight="1">
      <c r="B103" s="126"/>
      <c r="C103" s="127"/>
      <c r="D103" s="101" t="s">
        <v>174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82">
        <f>N192</f>
        <v>0</v>
      </c>
      <c r="O103" s="243"/>
      <c r="P103" s="243"/>
      <c r="Q103" s="243"/>
      <c r="R103" s="128"/>
    </row>
    <row r="104" spans="2:65" s="1" customFormat="1" ht="21.7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5" s="1" customFormat="1" ht="29.25" customHeight="1">
      <c r="B105" s="34"/>
      <c r="C105" s="121" t="s">
        <v>175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240">
        <f>ROUND(N106+N107+N108+N109+N110+N111,2)</f>
        <v>0</v>
      </c>
      <c r="O105" s="245"/>
      <c r="P105" s="245"/>
      <c r="Q105" s="245"/>
      <c r="R105" s="36"/>
      <c r="T105" s="129"/>
      <c r="U105" s="130" t="s">
        <v>41</v>
      </c>
    </row>
    <row r="106" spans="2:65" s="1" customFormat="1" ht="18" customHeight="1">
      <c r="B106" s="131"/>
      <c r="C106" s="132"/>
      <c r="D106" s="179" t="s">
        <v>176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ref="BE106:BE111" si="0">IF(U106="základná",N106,0)</f>
        <v>0</v>
      </c>
      <c r="BF106" s="139">
        <f t="shared" ref="BF106:BF111" si="1">IF(U106="znížená",N106,0)</f>
        <v>0</v>
      </c>
      <c r="BG106" s="139">
        <f t="shared" ref="BG106:BG111" si="2">IF(U106="zákl. prenesená",N106,0)</f>
        <v>0</v>
      </c>
      <c r="BH106" s="139">
        <f t="shared" ref="BH106:BH111" si="3">IF(U106="zníž. prenesená",N106,0)</f>
        <v>0</v>
      </c>
      <c r="BI106" s="139">
        <f t="shared" ref="BI106:BI111" si="4">IF(U106="nulová",N106,0)</f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179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180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79" t="s">
        <v>181</v>
      </c>
      <c r="E109" s="244"/>
      <c r="F109" s="244"/>
      <c r="G109" s="244"/>
      <c r="H109" s="244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36"/>
      <c r="U109" s="137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177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 ht="18" customHeight="1">
      <c r="B110" s="131"/>
      <c r="C110" s="132"/>
      <c r="D110" s="179" t="s">
        <v>182</v>
      </c>
      <c r="E110" s="244"/>
      <c r="F110" s="244"/>
      <c r="G110" s="244"/>
      <c r="H110" s="244"/>
      <c r="I110" s="132"/>
      <c r="J110" s="132"/>
      <c r="K110" s="132"/>
      <c r="L110" s="132"/>
      <c r="M110" s="132"/>
      <c r="N110" s="181">
        <f>ROUND(N88*T110,2)</f>
        <v>0</v>
      </c>
      <c r="O110" s="246"/>
      <c r="P110" s="246"/>
      <c r="Q110" s="246"/>
      <c r="R110" s="134"/>
      <c r="S110" s="135"/>
      <c r="T110" s="136"/>
      <c r="U110" s="137" t="s">
        <v>44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177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178</v>
      </c>
      <c r="BK110" s="135"/>
      <c r="BL110" s="135"/>
      <c r="BM110" s="135"/>
    </row>
    <row r="111" spans="2:65" s="1" customFormat="1" ht="18" customHeight="1">
      <c r="B111" s="131"/>
      <c r="C111" s="132"/>
      <c r="D111" s="133" t="s">
        <v>183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81">
        <f>ROUND(N88*T111,2)</f>
        <v>0</v>
      </c>
      <c r="O111" s="246"/>
      <c r="P111" s="246"/>
      <c r="Q111" s="246"/>
      <c r="R111" s="134"/>
      <c r="S111" s="135"/>
      <c r="T111" s="140"/>
      <c r="U111" s="141" t="s">
        <v>44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8" t="s">
        <v>184</v>
      </c>
      <c r="AZ111" s="135"/>
      <c r="BA111" s="135"/>
      <c r="BB111" s="135"/>
      <c r="BC111" s="135"/>
      <c r="BD111" s="135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178</v>
      </c>
      <c r="BK111" s="135"/>
      <c r="BL111" s="135"/>
      <c r="BM111" s="135"/>
    </row>
    <row r="112" spans="2:65" s="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18" s="1" customFormat="1" ht="29.25" customHeight="1">
      <c r="B113" s="34"/>
      <c r="C113" s="112" t="s">
        <v>146</v>
      </c>
      <c r="D113" s="113"/>
      <c r="E113" s="113"/>
      <c r="F113" s="113"/>
      <c r="G113" s="113"/>
      <c r="H113" s="113"/>
      <c r="I113" s="113"/>
      <c r="J113" s="113"/>
      <c r="K113" s="113"/>
      <c r="L113" s="178">
        <f>ROUND(SUM(N88+N105),2)</f>
        <v>0</v>
      </c>
      <c r="M113" s="178"/>
      <c r="N113" s="178"/>
      <c r="O113" s="178"/>
      <c r="P113" s="178"/>
      <c r="Q113" s="178"/>
      <c r="R113" s="36"/>
    </row>
    <row r="114" spans="2:18" s="1" customFormat="1" ht="6.9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8" spans="2:18" s="1" customFormat="1" ht="6.9" customHeight="1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</row>
    <row r="119" spans="2:18" s="1" customFormat="1" ht="36.9" customHeight="1">
      <c r="B119" s="34"/>
      <c r="C119" s="193" t="s">
        <v>185</v>
      </c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36"/>
    </row>
    <row r="120" spans="2:18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18" s="1" customFormat="1" ht="30" customHeight="1">
      <c r="B121" s="34"/>
      <c r="C121" s="29" t="s">
        <v>17</v>
      </c>
      <c r="D121" s="35"/>
      <c r="E121" s="35"/>
      <c r="F121" s="250" t="str">
        <f>F6</f>
        <v>IA 0138/0 ENERGETICKÉ ÚSPORY BUDOV</v>
      </c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35"/>
      <c r="R121" s="36"/>
    </row>
    <row r="122" spans="2:18" s="1" customFormat="1" ht="36.9" customHeight="1">
      <c r="B122" s="34"/>
      <c r="C122" s="68" t="s">
        <v>153</v>
      </c>
      <c r="D122" s="35"/>
      <c r="E122" s="35"/>
      <c r="F122" s="195" t="str">
        <f>F7</f>
        <v>E3 - E3.1 32-32 Administratívna budova ÚVA</v>
      </c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35"/>
      <c r="R122" s="36"/>
    </row>
    <row r="123" spans="2:18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18" s="1" customFormat="1" ht="18" customHeight="1">
      <c r="B124" s="34"/>
      <c r="C124" s="29" t="s">
        <v>21</v>
      </c>
      <c r="D124" s="35"/>
      <c r="E124" s="35"/>
      <c r="F124" s="27" t="str">
        <f>F9</f>
        <v>DUSLO a.s. ŠAĽA</v>
      </c>
      <c r="G124" s="35"/>
      <c r="H124" s="35"/>
      <c r="I124" s="35"/>
      <c r="J124" s="35"/>
      <c r="K124" s="29" t="s">
        <v>23</v>
      </c>
      <c r="L124" s="35"/>
      <c r="M124" s="254" t="str">
        <f>IF(O9="","",O9)</f>
        <v>20. 12. 2018</v>
      </c>
      <c r="N124" s="254"/>
      <c r="O124" s="254"/>
      <c r="P124" s="254"/>
      <c r="Q124" s="35"/>
      <c r="R124" s="36"/>
    </row>
    <row r="125" spans="2:18" s="1" customFormat="1" ht="6.9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18" s="1" customFormat="1" ht="13.2">
      <c r="B126" s="34"/>
      <c r="C126" s="29" t="s">
        <v>25</v>
      </c>
      <c r="D126" s="35"/>
      <c r="E126" s="35"/>
      <c r="F126" s="27" t="str">
        <f>E12</f>
        <v xml:space="preserve"> </v>
      </c>
      <c r="G126" s="35"/>
      <c r="H126" s="35"/>
      <c r="I126" s="35"/>
      <c r="J126" s="35"/>
      <c r="K126" s="29" t="s">
        <v>31</v>
      </c>
      <c r="L126" s="35"/>
      <c r="M126" s="205" t="str">
        <f>E18</f>
        <v>Ing.Tomáš Lenčéš, Expro,s.r.o. Šaľa</v>
      </c>
      <c r="N126" s="205"/>
      <c r="O126" s="205"/>
      <c r="P126" s="205"/>
      <c r="Q126" s="205"/>
      <c r="R126" s="36"/>
    </row>
    <row r="127" spans="2:18" s="1" customFormat="1" ht="14.4" customHeight="1">
      <c r="B127" s="34"/>
      <c r="C127" s="29" t="s">
        <v>29</v>
      </c>
      <c r="D127" s="35"/>
      <c r="E127" s="35"/>
      <c r="F127" s="27" t="str">
        <f>IF(E15="","",E15)</f>
        <v>Vyplň údaj</v>
      </c>
      <c r="G127" s="35"/>
      <c r="H127" s="35"/>
      <c r="I127" s="35"/>
      <c r="J127" s="35"/>
      <c r="K127" s="29" t="s">
        <v>35</v>
      </c>
      <c r="L127" s="35"/>
      <c r="M127" s="205" t="str">
        <f>E21</f>
        <v>Ing.Silvia Gujberová</v>
      </c>
      <c r="N127" s="205"/>
      <c r="O127" s="205"/>
      <c r="P127" s="205"/>
      <c r="Q127" s="205"/>
      <c r="R127" s="36"/>
    </row>
    <row r="128" spans="2:18" s="1" customFormat="1" ht="10.3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8" customFormat="1" ht="29.25" customHeight="1">
      <c r="B129" s="142"/>
      <c r="C129" s="143" t="s">
        <v>186</v>
      </c>
      <c r="D129" s="144" t="s">
        <v>187</v>
      </c>
      <c r="E129" s="144" t="s">
        <v>59</v>
      </c>
      <c r="F129" s="232" t="s">
        <v>188</v>
      </c>
      <c r="G129" s="232"/>
      <c r="H129" s="232"/>
      <c r="I129" s="232"/>
      <c r="J129" s="144" t="s">
        <v>189</v>
      </c>
      <c r="K129" s="144" t="s">
        <v>190</v>
      </c>
      <c r="L129" s="232" t="s">
        <v>191</v>
      </c>
      <c r="M129" s="232"/>
      <c r="N129" s="232" t="s">
        <v>158</v>
      </c>
      <c r="O129" s="232"/>
      <c r="P129" s="232"/>
      <c r="Q129" s="233"/>
      <c r="R129" s="145"/>
      <c r="T129" s="75" t="s">
        <v>192</v>
      </c>
      <c r="U129" s="76" t="s">
        <v>41</v>
      </c>
      <c r="V129" s="76" t="s">
        <v>193</v>
      </c>
      <c r="W129" s="76" t="s">
        <v>194</v>
      </c>
      <c r="X129" s="76" t="s">
        <v>195</v>
      </c>
      <c r="Y129" s="76" t="s">
        <v>196</v>
      </c>
      <c r="Z129" s="76" t="s">
        <v>197</v>
      </c>
      <c r="AA129" s="77" t="s">
        <v>198</v>
      </c>
    </row>
    <row r="130" spans="2:65" s="1" customFormat="1" ht="29.25" customHeight="1">
      <c r="B130" s="34"/>
      <c r="C130" s="79" t="s">
        <v>155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234">
        <f>BK130</f>
        <v>0</v>
      </c>
      <c r="O130" s="235"/>
      <c r="P130" s="235"/>
      <c r="Q130" s="235"/>
      <c r="R130" s="36"/>
      <c r="T130" s="78"/>
      <c r="U130" s="50"/>
      <c r="V130" s="50"/>
      <c r="W130" s="146">
        <f>W131+W161+W182+W185+W191+W194</f>
        <v>0</v>
      </c>
      <c r="X130" s="50"/>
      <c r="Y130" s="146">
        <f>Y131+Y161+Y182+Y185+Y191+Y194</f>
        <v>118.98978862620001</v>
      </c>
      <c r="Z130" s="50"/>
      <c r="AA130" s="147">
        <f>AA131+AA161+AA182+AA185+AA191+AA194</f>
        <v>5.2678599999999998</v>
      </c>
      <c r="AT130" s="18" t="s">
        <v>76</v>
      </c>
      <c r="AU130" s="18" t="s">
        <v>160</v>
      </c>
      <c r="BK130" s="148">
        <f>BK131+BK161+BK182+BK185+BK191+BK194</f>
        <v>0</v>
      </c>
    </row>
    <row r="131" spans="2:65" s="9" customFormat="1" ht="37.35" customHeight="1">
      <c r="B131" s="149"/>
      <c r="C131" s="150"/>
      <c r="D131" s="151" t="s">
        <v>161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236">
        <f>BK131</f>
        <v>0</v>
      </c>
      <c r="O131" s="237"/>
      <c r="P131" s="237"/>
      <c r="Q131" s="237"/>
      <c r="R131" s="152"/>
      <c r="T131" s="153"/>
      <c r="U131" s="150"/>
      <c r="V131" s="150"/>
      <c r="W131" s="154">
        <f>W132+W143+W159</f>
        <v>0</v>
      </c>
      <c r="X131" s="150"/>
      <c r="Y131" s="154">
        <f>Y132+Y143+Y159</f>
        <v>118.61571802520001</v>
      </c>
      <c r="Z131" s="150"/>
      <c r="AA131" s="155">
        <f>AA132+AA143+AA159</f>
        <v>3.4798999999999998</v>
      </c>
      <c r="AR131" s="156" t="s">
        <v>85</v>
      </c>
      <c r="AT131" s="157" t="s">
        <v>76</v>
      </c>
      <c r="AU131" s="157" t="s">
        <v>77</v>
      </c>
      <c r="AY131" s="156" t="s">
        <v>199</v>
      </c>
      <c r="BK131" s="158">
        <f>BK132+BK143+BK159</f>
        <v>0</v>
      </c>
    </row>
    <row r="132" spans="2:65" s="9" customFormat="1" ht="19.95" customHeight="1">
      <c r="B132" s="149"/>
      <c r="C132" s="150"/>
      <c r="D132" s="159" t="s">
        <v>162</v>
      </c>
      <c r="E132" s="159"/>
      <c r="F132" s="159"/>
      <c r="G132" s="159"/>
      <c r="H132" s="159"/>
      <c r="I132" s="159"/>
      <c r="J132" s="159"/>
      <c r="K132" s="159"/>
      <c r="L132" s="159"/>
      <c r="M132" s="159"/>
      <c r="N132" s="226">
        <f>BK132</f>
        <v>0</v>
      </c>
      <c r="O132" s="227"/>
      <c r="P132" s="227"/>
      <c r="Q132" s="227"/>
      <c r="R132" s="152"/>
      <c r="T132" s="153"/>
      <c r="U132" s="150"/>
      <c r="V132" s="150"/>
      <c r="W132" s="154">
        <f>SUM(W133:W142)</f>
        <v>0</v>
      </c>
      <c r="X132" s="150"/>
      <c r="Y132" s="154">
        <f>SUM(Y133:Y142)</f>
        <v>47.337819451199991</v>
      </c>
      <c r="Z132" s="150"/>
      <c r="AA132" s="155">
        <f>SUM(AA133:AA142)</f>
        <v>0</v>
      </c>
      <c r="AR132" s="156" t="s">
        <v>85</v>
      </c>
      <c r="AT132" s="157" t="s">
        <v>76</v>
      </c>
      <c r="AU132" s="157" t="s">
        <v>85</v>
      </c>
      <c r="AY132" s="156" t="s">
        <v>199</v>
      </c>
      <c r="BK132" s="158">
        <f>SUM(BK133:BK142)</f>
        <v>0</v>
      </c>
    </row>
    <row r="133" spans="2:65" s="1" customFormat="1" ht="25.5" customHeight="1">
      <c r="B133" s="131"/>
      <c r="C133" s="160" t="s">
        <v>85</v>
      </c>
      <c r="D133" s="160" t="s">
        <v>200</v>
      </c>
      <c r="E133" s="161" t="s">
        <v>201</v>
      </c>
      <c r="F133" s="228" t="s">
        <v>202</v>
      </c>
      <c r="G133" s="228"/>
      <c r="H133" s="228"/>
      <c r="I133" s="228"/>
      <c r="J133" s="162" t="s">
        <v>203</v>
      </c>
      <c r="K133" s="163">
        <v>371.67</v>
      </c>
      <c r="L133" s="230">
        <v>0</v>
      </c>
      <c r="M133" s="230"/>
      <c r="N133" s="220">
        <f t="shared" ref="N133:N142" si="5">ROUND(L133*K133,3)</f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ref="W133:W142" si="6">V133*K133</f>
        <v>0</v>
      </c>
      <c r="X133" s="166">
        <v>1.0136000000000001E-4</v>
      </c>
      <c r="Y133" s="166">
        <f t="shared" ref="Y133:Y142" si="7">X133*K133</f>
        <v>3.7672471200000002E-2</v>
      </c>
      <c r="Z133" s="166">
        <v>0</v>
      </c>
      <c r="AA133" s="167">
        <f t="shared" ref="AA133:AA142" si="8">Z133*K133</f>
        <v>0</v>
      </c>
      <c r="AR133" s="18" t="s">
        <v>204</v>
      </c>
      <c r="AT133" s="18" t="s">
        <v>200</v>
      </c>
      <c r="AU133" s="18" t="s">
        <v>178</v>
      </c>
      <c r="AY133" s="18" t="s">
        <v>199</v>
      </c>
      <c r="BE133" s="105">
        <f t="shared" ref="BE133:BE142" si="9">IF(U133="základná",N133,0)</f>
        <v>0</v>
      </c>
      <c r="BF133" s="105">
        <f t="shared" ref="BF133:BF142" si="10">IF(U133="znížená",N133,0)</f>
        <v>0</v>
      </c>
      <c r="BG133" s="105">
        <f t="shared" ref="BG133:BG142" si="11">IF(U133="zákl. prenesená",N133,0)</f>
        <v>0</v>
      </c>
      <c r="BH133" s="105">
        <f t="shared" ref="BH133:BH142" si="12">IF(U133="zníž. prenesená",N133,0)</f>
        <v>0</v>
      </c>
      <c r="BI133" s="105">
        <f t="shared" ref="BI133:BI142" si="13">IF(U133="nulová",N133,0)</f>
        <v>0</v>
      </c>
      <c r="BJ133" s="18" t="s">
        <v>178</v>
      </c>
      <c r="BK133" s="168">
        <f t="shared" ref="BK133:BK142" si="14">ROUND(L133*K133,3)</f>
        <v>0</v>
      </c>
      <c r="BL133" s="18" t="s">
        <v>204</v>
      </c>
      <c r="BM133" s="18" t="s">
        <v>1161</v>
      </c>
    </row>
    <row r="134" spans="2:65" s="1" customFormat="1" ht="25.5" customHeight="1">
      <c r="B134" s="131"/>
      <c r="C134" s="160" t="s">
        <v>178</v>
      </c>
      <c r="D134" s="160" t="s">
        <v>200</v>
      </c>
      <c r="E134" s="161" t="s">
        <v>206</v>
      </c>
      <c r="F134" s="228" t="s">
        <v>207</v>
      </c>
      <c r="G134" s="228"/>
      <c r="H134" s="228"/>
      <c r="I134" s="228"/>
      <c r="J134" s="162" t="s">
        <v>203</v>
      </c>
      <c r="K134" s="163">
        <v>287.60000000000002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1.46176E-2</v>
      </c>
      <c r="Y134" s="166">
        <f t="shared" si="7"/>
        <v>4.2040217599999998</v>
      </c>
      <c r="Z134" s="166">
        <v>0</v>
      </c>
      <c r="AA134" s="167">
        <f t="shared" si="8"/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204</v>
      </c>
      <c r="BM134" s="18" t="s">
        <v>1162</v>
      </c>
    </row>
    <row r="135" spans="2:65" s="1" customFormat="1" ht="25.5" customHeight="1">
      <c r="B135" s="131"/>
      <c r="C135" s="160" t="s">
        <v>209</v>
      </c>
      <c r="D135" s="160" t="s">
        <v>200</v>
      </c>
      <c r="E135" s="161" t="s">
        <v>210</v>
      </c>
      <c r="F135" s="228" t="s">
        <v>211</v>
      </c>
      <c r="G135" s="228"/>
      <c r="H135" s="228"/>
      <c r="I135" s="228"/>
      <c r="J135" s="162" t="s">
        <v>203</v>
      </c>
      <c r="K135" s="163">
        <v>1437.6959999999999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1.05E-4</v>
      </c>
      <c r="Y135" s="166">
        <f t="shared" si="7"/>
        <v>0.15095807999999999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1163</v>
      </c>
    </row>
    <row r="136" spans="2:65" s="1" customFormat="1" ht="25.5" customHeight="1">
      <c r="B136" s="131"/>
      <c r="C136" s="160" t="s">
        <v>204</v>
      </c>
      <c r="D136" s="160" t="s">
        <v>200</v>
      </c>
      <c r="E136" s="161" t="s">
        <v>213</v>
      </c>
      <c r="F136" s="228" t="s">
        <v>214</v>
      </c>
      <c r="G136" s="228"/>
      <c r="H136" s="228"/>
      <c r="I136" s="228"/>
      <c r="J136" s="162" t="s">
        <v>203</v>
      </c>
      <c r="K136" s="163">
        <v>1437.6959999999999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3.7799999999999999E-3</v>
      </c>
      <c r="Y136" s="166">
        <f t="shared" si="7"/>
        <v>5.4344908799999994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1164</v>
      </c>
    </row>
    <row r="137" spans="2:65" s="1" customFormat="1" ht="25.5" customHeight="1">
      <c r="B137" s="131"/>
      <c r="C137" s="160" t="s">
        <v>216</v>
      </c>
      <c r="D137" s="160" t="s">
        <v>200</v>
      </c>
      <c r="E137" s="161" t="s">
        <v>225</v>
      </c>
      <c r="F137" s="228" t="s">
        <v>1165</v>
      </c>
      <c r="G137" s="228"/>
      <c r="H137" s="228"/>
      <c r="I137" s="228"/>
      <c r="J137" s="162" t="s">
        <v>203</v>
      </c>
      <c r="K137" s="163">
        <v>35.159999999999997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1.3845E-2</v>
      </c>
      <c r="Y137" s="166">
        <f t="shared" si="7"/>
        <v>0.48679019999999995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1166</v>
      </c>
    </row>
    <row r="138" spans="2:65" s="1" customFormat="1" ht="25.5" customHeight="1">
      <c r="B138" s="131"/>
      <c r="C138" s="160" t="s">
        <v>220</v>
      </c>
      <c r="D138" s="160" t="s">
        <v>200</v>
      </c>
      <c r="E138" s="161" t="s">
        <v>233</v>
      </c>
      <c r="F138" s="228" t="s">
        <v>234</v>
      </c>
      <c r="G138" s="228"/>
      <c r="H138" s="228"/>
      <c r="I138" s="228"/>
      <c r="J138" s="162" t="s">
        <v>203</v>
      </c>
      <c r="K138" s="163">
        <v>68.8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9.7800000000000005E-3</v>
      </c>
      <c r="Y138" s="166">
        <f t="shared" si="7"/>
        <v>0.67286400000000002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1167</v>
      </c>
    </row>
    <row r="139" spans="2:65" s="1" customFormat="1" ht="38.25" customHeight="1">
      <c r="B139" s="131"/>
      <c r="C139" s="160" t="s">
        <v>224</v>
      </c>
      <c r="D139" s="160" t="s">
        <v>200</v>
      </c>
      <c r="E139" s="161" t="s">
        <v>237</v>
      </c>
      <c r="F139" s="228" t="s">
        <v>887</v>
      </c>
      <c r="G139" s="228"/>
      <c r="H139" s="228"/>
      <c r="I139" s="228"/>
      <c r="J139" s="162" t="s">
        <v>203</v>
      </c>
      <c r="K139" s="163">
        <v>13.3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1.5977999999999999E-2</v>
      </c>
      <c r="Y139" s="166">
        <f t="shared" si="7"/>
        <v>0.21250740000000001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1168</v>
      </c>
    </row>
    <row r="140" spans="2:65" s="1" customFormat="1" ht="25.5" customHeight="1">
      <c r="B140" s="131"/>
      <c r="C140" s="160" t="s">
        <v>228</v>
      </c>
      <c r="D140" s="160" t="s">
        <v>200</v>
      </c>
      <c r="E140" s="161" t="s">
        <v>241</v>
      </c>
      <c r="F140" s="228" t="s">
        <v>242</v>
      </c>
      <c r="G140" s="228"/>
      <c r="H140" s="228"/>
      <c r="I140" s="228"/>
      <c r="J140" s="162" t="s">
        <v>203</v>
      </c>
      <c r="K140" s="163">
        <v>1083.9359999999999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2.7109999999999999E-2</v>
      </c>
      <c r="Y140" s="166">
        <f t="shared" si="7"/>
        <v>29.385504959999995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1169</v>
      </c>
    </row>
    <row r="141" spans="2:65" s="1" customFormat="1" ht="25.5" customHeight="1">
      <c r="B141" s="131"/>
      <c r="C141" s="160" t="s">
        <v>232</v>
      </c>
      <c r="D141" s="160" t="s">
        <v>200</v>
      </c>
      <c r="E141" s="161" t="s">
        <v>245</v>
      </c>
      <c r="F141" s="228" t="s">
        <v>246</v>
      </c>
      <c r="G141" s="228"/>
      <c r="H141" s="228"/>
      <c r="I141" s="228"/>
      <c r="J141" s="162" t="s">
        <v>203</v>
      </c>
      <c r="K141" s="163">
        <v>236.5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1.3162E-2</v>
      </c>
      <c r="Y141" s="166">
        <f t="shared" si="7"/>
        <v>3.1128130000000001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1170</v>
      </c>
    </row>
    <row r="142" spans="2:65" s="1" customFormat="1" ht="38.25" customHeight="1">
      <c r="B142" s="131"/>
      <c r="C142" s="160" t="s">
        <v>236</v>
      </c>
      <c r="D142" s="160" t="s">
        <v>200</v>
      </c>
      <c r="E142" s="161" t="s">
        <v>249</v>
      </c>
      <c r="F142" s="228" t="s">
        <v>250</v>
      </c>
      <c r="G142" s="228"/>
      <c r="H142" s="228"/>
      <c r="I142" s="228"/>
      <c r="J142" s="162" t="s">
        <v>251</v>
      </c>
      <c r="K142" s="163">
        <v>195.3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1.8638999999999999E-2</v>
      </c>
      <c r="Y142" s="166">
        <f t="shared" si="7"/>
        <v>3.6401967000000002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1171</v>
      </c>
    </row>
    <row r="143" spans="2:65" s="9" customFormat="1" ht="29.85" customHeight="1">
      <c r="B143" s="149"/>
      <c r="C143" s="150"/>
      <c r="D143" s="159" t="s">
        <v>163</v>
      </c>
      <c r="E143" s="159"/>
      <c r="F143" s="159"/>
      <c r="G143" s="159"/>
      <c r="H143" s="159"/>
      <c r="I143" s="159"/>
      <c r="J143" s="159"/>
      <c r="K143" s="159"/>
      <c r="L143" s="159"/>
      <c r="M143" s="159"/>
      <c r="N143" s="222">
        <f>BK143</f>
        <v>0</v>
      </c>
      <c r="O143" s="223"/>
      <c r="P143" s="223"/>
      <c r="Q143" s="223"/>
      <c r="R143" s="152"/>
      <c r="T143" s="153"/>
      <c r="U143" s="150"/>
      <c r="V143" s="150"/>
      <c r="W143" s="154">
        <f>SUM(W144:W158)</f>
        <v>0</v>
      </c>
      <c r="X143" s="150"/>
      <c r="Y143" s="154">
        <f>SUM(Y144:Y158)</f>
        <v>71.277898574000019</v>
      </c>
      <c r="Z143" s="150"/>
      <c r="AA143" s="155">
        <f>SUM(AA144:AA158)</f>
        <v>3.4798999999999998</v>
      </c>
      <c r="AR143" s="156" t="s">
        <v>85</v>
      </c>
      <c r="AT143" s="157" t="s">
        <v>76</v>
      </c>
      <c r="AU143" s="157" t="s">
        <v>85</v>
      </c>
      <c r="AY143" s="156" t="s">
        <v>199</v>
      </c>
      <c r="BK143" s="158">
        <f>SUM(BK144:BK158)</f>
        <v>0</v>
      </c>
    </row>
    <row r="144" spans="2:65" s="1" customFormat="1" ht="38.25" customHeight="1">
      <c r="B144" s="131"/>
      <c r="C144" s="160" t="s">
        <v>240</v>
      </c>
      <c r="D144" s="160" t="s">
        <v>200</v>
      </c>
      <c r="E144" s="161" t="s">
        <v>254</v>
      </c>
      <c r="F144" s="228" t="s">
        <v>255</v>
      </c>
      <c r="G144" s="228"/>
      <c r="H144" s="228"/>
      <c r="I144" s="228"/>
      <c r="J144" s="162" t="s">
        <v>203</v>
      </c>
      <c r="K144" s="163">
        <v>1472.4</v>
      </c>
      <c r="L144" s="230">
        <v>0</v>
      </c>
      <c r="M144" s="230"/>
      <c r="N144" s="220">
        <f t="shared" ref="N144:N158" si="15">ROUND(L144*K144,3)</f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ref="W144:W158" si="16">V144*K144</f>
        <v>0</v>
      </c>
      <c r="X144" s="166">
        <v>2.3990190000000002E-2</v>
      </c>
      <c r="Y144" s="166">
        <f t="shared" ref="Y144:Y158" si="17">X144*K144</f>
        <v>35.323155756000006</v>
      </c>
      <c r="Z144" s="166">
        <v>0</v>
      </c>
      <c r="AA144" s="167">
        <f t="shared" ref="AA144:AA158" si="18">Z144*K144</f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ref="BE144:BE158" si="19">IF(U144="základná",N144,0)</f>
        <v>0</v>
      </c>
      <c r="BF144" s="105">
        <f t="shared" ref="BF144:BF158" si="20">IF(U144="znížená",N144,0)</f>
        <v>0</v>
      </c>
      <c r="BG144" s="105">
        <f t="shared" ref="BG144:BG158" si="21">IF(U144="zákl. prenesená",N144,0)</f>
        <v>0</v>
      </c>
      <c r="BH144" s="105">
        <f t="shared" ref="BH144:BH158" si="22">IF(U144="zníž. prenesená",N144,0)</f>
        <v>0</v>
      </c>
      <c r="BI144" s="105">
        <f t="shared" ref="BI144:BI158" si="23">IF(U144="nulová",N144,0)</f>
        <v>0</v>
      </c>
      <c r="BJ144" s="18" t="s">
        <v>178</v>
      </c>
      <c r="BK144" s="168">
        <f t="shared" ref="BK144:BK158" si="24">ROUND(L144*K144,3)</f>
        <v>0</v>
      </c>
      <c r="BL144" s="18" t="s">
        <v>204</v>
      </c>
      <c r="BM144" s="18" t="s">
        <v>1172</v>
      </c>
    </row>
    <row r="145" spans="2:65" s="1" customFormat="1" ht="51" customHeight="1">
      <c r="B145" s="131"/>
      <c r="C145" s="160" t="s">
        <v>244</v>
      </c>
      <c r="D145" s="160" t="s">
        <v>200</v>
      </c>
      <c r="E145" s="161" t="s">
        <v>893</v>
      </c>
      <c r="F145" s="228" t="s">
        <v>894</v>
      </c>
      <c r="G145" s="228"/>
      <c r="H145" s="228"/>
      <c r="I145" s="228"/>
      <c r="J145" s="162" t="s">
        <v>203</v>
      </c>
      <c r="K145" s="163">
        <v>2944.8</v>
      </c>
      <c r="L145" s="230">
        <v>0</v>
      </c>
      <c r="M145" s="230"/>
      <c r="N145" s="220">
        <f t="shared" si="1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16"/>
        <v>0</v>
      </c>
      <c r="X145" s="166">
        <v>0</v>
      </c>
      <c r="Y145" s="166">
        <f t="shared" si="17"/>
        <v>0</v>
      </c>
      <c r="Z145" s="166">
        <v>0</v>
      </c>
      <c r="AA145" s="167">
        <f t="shared" si="18"/>
        <v>0</v>
      </c>
      <c r="AR145" s="18" t="s">
        <v>204</v>
      </c>
      <c r="AT145" s="18" t="s">
        <v>200</v>
      </c>
      <c r="AU145" s="18" t="s">
        <v>178</v>
      </c>
      <c r="AY145" s="18" t="s">
        <v>199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178</v>
      </c>
      <c r="BK145" s="168">
        <f t="shared" si="24"/>
        <v>0</v>
      </c>
      <c r="BL145" s="18" t="s">
        <v>204</v>
      </c>
      <c r="BM145" s="18" t="s">
        <v>1173</v>
      </c>
    </row>
    <row r="146" spans="2:65" s="1" customFormat="1" ht="38.25" customHeight="1">
      <c r="B146" s="131"/>
      <c r="C146" s="160" t="s">
        <v>248</v>
      </c>
      <c r="D146" s="160" t="s">
        <v>200</v>
      </c>
      <c r="E146" s="161" t="s">
        <v>262</v>
      </c>
      <c r="F146" s="228" t="s">
        <v>263</v>
      </c>
      <c r="G146" s="228"/>
      <c r="H146" s="228"/>
      <c r="I146" s="228"/>
      <c r="J146" s="162" t="s">
        <v>203</v>
      </c>
      <c r="K146" s="163">
        <v>1472.4</v>
      </c>
      <c r="L146" s="230">
        <v>0</v>
      </c>
      <c r="M146" s="230"/>
      <c r="N146" s="220">
        <f t="shared" si="1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16"/>
        <v>0</v>
      </c>
      <c r="X146" s="166">
        <v>2.3990000000000001E-2</v>
      </c>
      <c r="Y146" s="166">
        <f t="shared" si="17"/>
        <v>35.322876000000001</v>
      </c>
      <c r="Z146" s="166">
        <v>0</v>
      </c>
      <c r="AA146" s="167">
        <f t="shared" si="18"/>
        <v>0</v>
      </c>
      <c r="AR146" s="18" t="s">
        <v>204</v>
      </c>
      <c r="AT146" s="18" t="s">
        <v>200</v>
      </c>
      <c r="AU146" s="18" t="s">
        <v>178</v>
      </c>
      <c r="AY146" s="18" t="s">
        <v>199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178</v>
      </c>
      <c r="BK146" s="168">
        <f t="shared" si="24"/>
        <v>0</v>
      </c>
      <c r="BL146" s="18" t="s">
        <v>204</v>
      </c>
      <c r="BM146" s="18" t="s">
        <v>1174</v>
      </c>
    </row>
    <row r="147" spans="2:65" s="1" customFormat="1" ht="16.5" customHeight="1">
      <c r="B147" s="131"/>
      <c r="C147" s="160" t="s">
        <v>253</v>
      </c>
      <c r="D147" s="160" t="s">
        <v>200</v>
      </c>
      <c r="E147" s="161" t="s">
        <v>266</v>
      </c>
      <c r="F147" s="228" t="s">
        <v>267</v>
      </c>
      <c r="G147" s="228"/>
      <c r="H147" s="228"/>
      <c r="I147" s="228"/>
      <c r="J147" s="162" t="s">
        <v>203</v>
      </c>
      <c r="K147" s="163">
        <v>1472.4</v>
      </c>
      <c r="L147" s="230">
        <v>0</v>
      </c>
      <c r="M147" s="230"/>
      <c r="N147" s="220">
        <f t="shared" si="1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16"/>
        <v>0</v>
      </c>
      <c r="X147" s="166">
        <v>5.4945000000000003E-5</v>
      </c>
      <c r="Y147" s="166">
        <f t="shared" si="17"/>
        <v>8.0901018000000005E-2</v>
      </c>
      <c r="Z147" s="166">
        <v>0</v>
      </c>
      <c r="AA147" s="167">
        <f t="shared" si="18"/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178</v>
      </c>
      <c r="BK147" s="168">
        <f t="shared" si="24"/>
        <v>0</v>
      </c>
      <c r="BL147" s="18" t="s">
        <v>204</v>
      </c>
      <c r="BM147" s="18" t="s">
        <v>1175</v>
      </c>
    </row>
    <row r="148" spans="2:65" s="1" customFormat="1" ht="16.5" customHeight="1">
      <c r="B148" s="131"/>
      <c r="C148" s="160" t="s">
        <v>257</v>
      </c>
      <c r="D148" s="160" t="s">
        <v>200</v>
      </c>
      <c r="E148" s="161" t="s">
        <v>270</v>
      </c>
      <c r="F148" s="228" t="s">
        <v>271</v>
      </c>
      <c r="G148" s="228"/>
      <c r="H148" s="228"/>
      <c r="I148" s="228"/>
      <c r="J148" s="162" t="s">
        <v>203</v>
      </c>
      <c r="K148" s="163">
        <v>1472.4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8" t="s">
        <v>204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204</v>
      </c>
      <c r="BM148" s="18" t="s">
        <v>1176</v>
      </c>
    </row>
    <row r="149" spans="2:65" s="1" customFormat="1" ht="16.5" customHeight="1">
      <c r="B149" s="131"/>
      <c r="C149" s="160" t="s">
        <v>261</v>
      </c>
      <c r="D149" s="160" t="s">
        <v>200</v>
      </c>
      <c r="E149" s="161" t="s">
        <v>274</v>
      </c>
      <c r="F149" s="228" t="s">
        <v>275</v>
      </c>
      <c r="G149" s="228"/>
      <c r="H149" s="228"/>
      <c r="I149" s="228"/>
      <c r="J149" s="162" t="s">
        <v>251</v>
      </c>
      <c r="K149" s="163">
        <v>117.2</v>
      </c>
      <c r="L149" s="230">
        <v>0</v>
      </c>
      <c r="M149" s="230"/>
      <c r="N149" s="220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5.0000000000000002E-5</v>
      </c>
      <c r="Y149" s="166">
        <f t="shared" si="17"/>
        <v>5.8600000000000006E-3</v>
      </c>
      <c r="Z149" s="166">
        <v>0</v>
      </c>
      <c r="AA149" s="167">
        <f t="shared" si="18"/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204</v>
      </c>
      <c r="BM149" s="18" t="s">
        <v>1177</v>
      </c>
    </row>
    <row r="150" spans="2:65" s="1" customFormat="1" ht="16.5" customHeight="1">
      <c r="B150" s="131"/>
      <c r="C150" s="160" t="s">
        <v>265</v>
      </c>
      <c r="D150" s="160" t="s">
        <v>200</v>
      </c>
      <c r="E150" s="161" t="s">
        <v>281</v>
      </c>
      <c r="F150" s="228" t="s">
        <v>282</v>
      </c>
      <c r="G150" s="228"/>
      <c r="H150" s="228"/>
      <c r="I150" s="228"/>
      <c r="J150" s="162" t="s">
        <v>251</v>
      </c>
      <c r="K150" s="163">
        <v>427.2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3.15E-5</v>
      </c>
      <c r="Y150" s="166">
        <f t="shared" si="17"/>
        <v>1.34568E-2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1178</v>
      </c>
    </row>
    <row r="151" spans="2:65" s="1" customFormat="1" ht="25.5" customHeight="1">
      <c r="B151" s="131"/>
      <c r="C151" s="160" t="s">
        <v>269</v>
      </c>
      <c r="D151" s="160" t="s">
        <v>200</v>
      </c>
      <c r="E151" s="161" t="s">
        <v>285</v>
      </c>
      <c r="F151" s="228" t="s">
        <v>286</v>
      </c>
      <c r="G151" s="228"/>
      <c r="H151" s="228"/>
      <c r="I151" s="228"/>
      <c r="J151" s="162" t="s">
        <v>251</v>
      </c>
      <c r="K151" s="163">
        <v>205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1.05E-4</v>
      </c>
      <c r="Y151" s="166">
        <f t="shared" si="17"/>
        <v>2.1525000000000002E-2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1179</v>
      </c>
    </row>
    <row r="152" spans="2:65" s="1" customFormat="1" ht="16.5" customHeight="1">
      <c r="B152" s="131"/>
      <c r="C152" s="160" t="s">
        <v>273</v>
      </c>
      <c r="D152" s="160" t="s">
        <v>200</v>
      </c>
      <c r="E152" s="161" t="s">
        <v>289</v>
      </c>
      <c r="F152" s="228" t="s">
        <v>290</v>
      </c>
      <c r="G152" s="228"/>
      <c r="H152" s="228"/>
      <c r="I152" s="228"/>
      <c r="J152" s="162" t="s">
        <v>251</v>
      </c>
      <c r="K152" s="163">
        <v>584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8.7350000000000004E-4</v>
      </c>
      <c r="Y152" s="166">
        <f t="shared" si="17"/>
        <v>0.51012400000000002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1180</v>
      </c>
    </row>
    <row r="153" spans="2:65" s="1" customFormat="1" ht="25.5" customHeight="1">
      <c r="B153" s="131"/>
      <c r="C153" s="160" t="s">
        <v>10</v>
      </c>
      <c r="D153" s="160" t="s">
        <v>200</v>
      </c>
      <c r="E153" s="161" t="s">
        <v>1181</v>
      </c>
      <c r="F153" s="228" t="s">
        <v>1182</v>
      </c>
      <c r="G153" s="228"/>
      <c r="H153" s="228"/>
      <c r="I153" s="228"/>
      <c r="J153" s="162" t="s">
        <v>203</v>
      </c>
      <c r="K153" s="163">
        <v>39.1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0</v>
      </c>
      <c r="Y153" s="166">
        <f t="shared" si="17"/>
        <v>0</v>
      </c>
      <c r="Z153" s="166">
        <v>8.8999999999999996E-2</v>
      </c>
      <c r="AA153" s="167">
        <f t="shared" si="18"/>
        <v>3.4798999999999998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1183</v>
      </c>
    </row>
    <row r="154" spans="2:65" s="1" customFormat="1" ht="38.25" customHeight="1">
      <c r="B154" s="131"/>
      <c r="C154" s="160" t="s">
        <v>280</v>
      </c>
      <c r="D154" s="160" t="s">
        <v>200</v>
      </c>
      <c r="E154" s="161" t="s">
        <v>297</v>
      </c>
      <c r="F154" s="228" t="s">
        <v>298</v>
      </c>
      <c r="G154" s="228"/>
      <c r="H154" s="228"/>
      <c r="I154" s="228"/>
      <c r="J154" s="162" t="s">
        <v>299</v>
      </c>
      <c r="K154" s="163">
        <v>5.2679999999999998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0</v>
      </c>
      <c r="Y154" s="166">
        <f t="shared" si="17"/>
        <v>0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1184</v>
      </c>
    </row>
    <row r="155" spans="2:65" s="1" customFormat="1" ht="25.5" customHeight="1">
      <c r="B155" s="131"/>
      <c r="C155" s="160" t="s">
        <v>284</v>
      </c>
      <c r="D155" s="160" t="s">
        <v>200</v>
      </c>
      <c r="E155" s="161" t="s">
        <v>302</v>
      </c>
      <c r="F155" s="228" t="s">
        <v>303</v>
      </c>
      <c r="G155" s="228"/>
      <c r="H155" s="228"/>
      <c r="I155" s="228"/>
      <c r="J155" s="162" t="s">
        <v>299</v>
      </c>
      <c r="K155" s="163">
        <v>5.2679999999999998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1185</v>
      </c>
    </row>
    <row r="156" spans="2:65" s="1" customFormat="1" ht="25.5" customHeight="1">
      <c r="B156" s="131"/>
      <c r="C156" s="160" t="s">
        <v>288</v>
      </c>
      <c r="D156" s="160" t="s">
        <v>200</v>
      </c>
      <c r="E156" s="161" t="s">
        <v>306</v>
      </c>
      <c r="F156" s="228" t="s">
        <v>307</v>
      </c>
      <c r="G156" s="228"/>
      <c r="H156" s="228"/>
      <c r="I156" s="228"/>
      <c r="J156" s="162" t="s">
        <v>299</v>
      </c>
      <c r="K156" s="163">
        <v>5.2679999999999998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7">
        <f t="shared" si="18"/>
        <v>0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1186</v>
      </c>
    </row>
    <row r="157" spans="2:65" s="1" customFormat="1" ht="25.5" customHeight="1">
      <c r="B157" s="131"/>
      <c r="C157" s="160" t="s">
        <v>292</v>
      </c>
      <c r="D157" s="160" t="s">
        <v>200</v>
      </c>
      <c r="E157" s="161" t="s">
        <v>310</v>
      </c>
      <c r="F157" s="228" t="s">
        <v>311</v>
      </c>
      <c r="G157" s="228"/>
      <c r="H157" s="228"/>
      <c r="I157" s="228"/>
      <c r="J157" s="162" t="s">
        <v>299</v>
      </c>
      <c r="K157" s="163">
        <v>5.2679999999999998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7">
        <f t="shared" si="18"/>
        <v>0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1187</v>
      </c>
    </row>
    <row r="158" spans="2:65" s="1" customFormat="1" ht="16.5" customHeight="1">
      <c r="B158" s="131"/>
      <c r="C158" s="160" t="s">
        <v>296</v>
      </c>
      <c r="D158" s="160" t="s">
        <v>200</v>
      </c>
      <c r="E158" s="161" t="s">
        <v>314</v>
      </c>
      <c r="F158" s="228" t="s">
        <v>315</v>
      </c>
      <c r="G158" s="228"/>
      <c r="H158" s="228"/>
      <c r="I158" s="228"/>
      <c r="J158" s="162" t="s">
        <v>316</v>
      </c>
      <c r="K158" s="163">
        <v>3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7">
        <f t="shared" si="18"/>
        <v>0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1188</v>
      </c>
    </row>
    <row r="159" spans="2:65" s="9" customFormat="1" ht="29.85" customHeight="1">
      <c r="B159" s="149"/>
      <c r="C159" s="150"/>
      <c r="D159" s="159" t="s">
        <v>164</v>
      </c>
      <c r="E159" s="159"/>
      <c r="F159" s="159"/>
      <c r="G159" s="159"/>
      <c r="H159" s="159"/>
      <c r="I159" s="159"/>
      <c r="J159" s="159"/>
      <c r="K159" s="159"/>
      <c r="L159" s="159"/>
      <c r="M159" s="159"/>
      <c r="N159" s="222">
        <f>BK159</f>
        <v>0</v>
      </c>
      <c r="O159" s="223"/>
      <c r="P159" s="223"/>
      <c r="Q159" s="223"/>
      <c r="R159" s="152"/>
      <c r="T159" s="153"/>
      <c r="U159" s="150"/>
      <c r="V159" s="150"/>
      <c r="W159" s="154">
        <f>W160</f>
        <v>0</v>
      </c>
      <c r="X159" s="150"/>
      <c r="Y159" s="154">
        <f>Y160</f>
        <v>0</v>
      </c>
      <c r="Z159" s="150"/>
      <c r="AA159" s="155">
        <f>AA160</f>
        <v>0</v>
      </c>
      <c r="AR159" s="156" t="s">
        <v>85</v>
      </c>
      <c r="AT159" s="157" t="s">
        <v>76</v>
      </c>
      <c r="AU159" s="157" t="s">
        <v>85</v>
      </c>
      <c r="AY159" s="156" t="s">
        <v>199</v>
      </c>
      <c r="BK159" s="158">
        <f>BK160</f>
        <v>0</v>
      </c>
    </row>
    <row r="160" spans="2:65" s="1" customFormat="1" ht="38.25" customHeight="1">
      <c r="B160" s="131"/>
      <c r="C160" s="160" t="s">
        <v>301</v>
      </c>
      <c r="D160" s="160" t="s">
        <v>200</v>
      </c>
      <c r="E160" s="161" t="s">
        <v>319</v>
      </c>
      <c r="F160" s="228" t="s">
        <v>320</v>
      </c>
      <c r="G160" s="228"/>
      <c r="H160" s="228"/>
      <c r="I160" s="228"/>
      <c r="J160" s="162" t="s">
        <v>299</v>
      </c>
      <c r="K160" s="163">
        <v>118.616</v>
      </c>
      <c r="L160" s="230">
        <v>0</v>
      </c>
      <c r="M160" s="230"/>
      <c r="N160" s="220">
        <f>ROUND(L160*K160,3)</f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>IF(U160="základná",N160,0)</f>
        <v>0</v>
      </c>
      <c r="BF160" s="105">
        <f>IF(U160="znížená",N160,0)</f>
        <v>0</v>
      </c>
      <c r="BG160" s="105">
        <f>IF(U160="zákl. prenesená",N160,0)</f>
        <v>0</v>
      </c>
      <c r="BH160" s="105">
        <f>IF(U160="zníž. prenesená",N160,0)</f>
        <v>0</v>
      </c>
      <c r="BI160" s="105">
        <f>IF(U160="nulová",N160,0)</f>
        <v>0</v>
      </c>
      <c r="BJ160" s="18" t="s">
        <v>178</v>
      </c>
      <c r="BK160" s="168">
        <f>ROUND(L160*K160,3)</f>
        <v>0</v>
      </c>
      <c r="BL160" s="18" t="s">
        <v>204</v>
      </c>
      <c r="BM160" s="18" t="s">
        <v>1189</v>
      </c>
    </row>
    <row r="161" spans="2:65" s="9" customFormat="1" ht="37.35" customHeight="1">
      <c r="B161" s="149"/>
      <c r="C161" s="150"/>
      <c r="D161" s="151" t="s">
        <v>165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224">
        <f>BK161</f>
        <v>0</v>
      </c>
      <c r="O161" s="225"/>
      <c r="P161" s="225"/>
      <c r="Q161" s="225"/>
      <c r="R161" s="152"/>
      <c r="T161" s="153"/>
      <c r="U161" s="150"/>
      <c r="V161" s="150"/>
      <c r="W161" s="154">
        <f>W162+W164+W168+W174+W176</f>
        <v>0</v>
      </c>
      <c r="X161" s="150"/>
      <c r="Y161" s="154">
        <f>Y162+Y164+Y168+Y174+Y176</f>
        <v>0.374070601</v>
      </c>
      <c r="Z161" s="150"/>
      <c r="AA161" s="155">
        <f>AA162+AA164+AA168+AA174+AA176</f>
        <v>1.78796</v>
      </c>
      <c r="AR161" s="156" t="s">
        <v>178</v>
      </c>
      <c r="AT161" s="157" t="s">
        <v>76</v>
      </c>
      <c r="AU161" s="157" t="s">
        <v>77</v>
      </c>
      <c r="AY161" s="156" t="s">
        <v>199</v>
      </c>
      <c r="BK161" s="158">
        <f>BK162+BK164+BK168+BK174+BK176</f>
        <v>0</v>
      </c>
    </row>
    <row r="162" spans="2:65" s="9" customFormat="1" ht="19.95" customHeight="1">
      <c r="B162" s="149"/>
      <c r="C162" s="150"/>
      <c r="D162" s="159" t="s">
        <v>167</v>
      </c>
      <c r="E162" s="159"/>
      <c r="F162" s="159"/>
      <c r="G162" s="159"/>
      <c r="H162" s="159"/>
      <c r="I162" s="159"/>
      <c r="J162" s="159"/>
      <c r="K162" s="159"/>
      <c r="L162" s="159"/>
      <c r="M162" s="159"/>
      <c r="N162" s="226">
        <f>BK162</f>
        <v>0</v>
      </c>
      <c r="O162" s="227"/>
      <c r="P162" s="227"/>
      <c r="Q162" s="227"/>
      <c r="R162" s="152"/>
      <c r="T162" s="153"/>
      <c r="U162" s="150"/>
      <c r="V162" s="150"/>
      <c r="W162" s="154">
        <f>W163</f>
        <v>0</v>
      </c>
      <c r="X162" s="150"/>
      <c r="Y162" s="154">
        <f>Y163</f>
        <v>5.772E-2</v>
      </c>
      <c r="Z162" s="150"/>
      <c r="AA162" s="155">
        <f>AA163</f>
        <v>1.2254399999999999</v>
      </c>
      <c r="AR162" s="156" t="s">
        <v>178</v>
      </c>
      <c r="AT162" s="157" t="s">
        <v>76</v>
      </c>
      <c r="AU162" s="157" t="s">
        <v>85</v>
      </c>
      <c r="AY162" s="156" t="s">
        <v>199</v>
      </c>
      <c r="BK162" s="158">
        <f>BK163</f>
        <v>0</v>
      </c>
    </row>
    <row r="163" spans="2:65" s="1" customFormat="1" ht="25.5" customHeight="1">
      <c r="B163" s="131"/>
      <c r="C163" s="160" t="s">
        <v>305</v>
      </c>
      <c r="D163" s="160" t="s">
        <v>200</v>
      </c>
      <c r="E163" s="161" t="s">
        <v>1190</v>
      </c>
      <c r="F163" s="228" t="s">
        <v>1191</v>
      </c>
      <c r="G163" s="228"/>
      <c r="H163" s="228"/>
      <c r="I163" s="228"/>
      <c r="J163" s="162" t="s">
        <v>251</v>
      </c>
      <c r="K163" s="163">
        <v>148</v>
      </c>
      <c r="L163" s="230">
        <v>0</v>
      </c>
      <c r="M163" s="230"/>
      <c r="N163" s="220">
        <f>ROUND(L163*K163,3)</f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>V163*K163</f>
        <v>0</v>
      </c>
      <c r="X163" s="166">
        <v>3.8999999999999999E-4</v>
      </c>
      <c r="Y163" s="166">
        <f>X163*K163</f>
        <v>5.772E-2</v>
      </c>
      <c r="Z163" s="166">
        <v>8.2799999999999992E-3</v>
      </c>
      <c r="AA163" s="167">
        <f>Z163*K163</f>
        <v>1.2254399999999999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178</v>
      </c>
      <c r="BK163" s="168">
        <f>ROUND(L163*K163,3)</f>
        <v>0</v>
      </c>
      <c r="BL163" s="18" t="s">
        <v>261</v>
      </c>
      <c r="BM163" s="18" t="s">
        <v>1192</v>
      </c>
    </row>
    <row r="164" spans="2:65" s="9" customFormat="1" ht="29.85" customHeight="1">
      <c r="B164" s="149"/>
      <c r="C164" s="150"/>
      <c r="D164" s="159" t="s">
        <v>168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22">
        <f>BK164</f>
        <v>0</v>
      </c>
      <c r="O164" s="223"/>
      <c r="P164" s="223"/>
      <c r="Q164" s="223"/>
      <c r="R164" s="152"/>
      <c r="T164" s="153"/>
      <c r="U164" s="150"/>
      <c r="V164" s="150"/>
      <c r="W164" s="154">
        <f>SUM(W165:W167)</f>
        <v>0</v>
      </c>
      <c r="X164" s="150"/>
      <c r="Y164" s="154">
        <f>SUM(Y165:Y167)</f>
        <v>0.17780924000000001</v>
      </c>
      <c r="Z164" s="150"/>
      <c r="AA164" s="155">
        <f>SUM(AA165:AA167)</f>
        <v>0.56252000000000002</v>
      </c>
      <c r="AR164" s="156" t="s">
        <v>178</v>
      </c>
      <c r="AT164" s="157" t="s">
        <v>76</v>
      </c>
      <c r="AU164" s="157" t="s">
        <v>85</v>
      </c>
      <c r="AY164" s="156" t="s">
        <v>199</v>
      </c>
      <c r="BK164" s="158">
        <f>SUM(BK165:BK167)</f>
        <v>0</v>
      </c>
    </row>
    <row r="165" spans="2:65" s="1" customFormat="1" ht="25.5" customHeight="1">
      <c r="B165" s="131"/>
      <c r="C165" s="160" t="s">
        <v>309</v>
      </c>
      <c r="D165" s="160" t="s">
        <v>200</v>
      </c>
      <c r="E165" s="161" t="s">
        <v>341</v>
      </c>
      <c r="F165" s="228" t="s">
        <v>342</v>
      </c>
      <c r="G165" s="228"/>
      <c r="H165" s="228"/>
      <c r="I165" s="228"/>
      <c r="J165" s="162" t="s">
        <v>251</v>
      </c>
      <c r="K165" s="163">
        <v>196</v>
      </c>
      <c r="L165" s="230">
        <v>0</v>
      </c>
      <c r="M165" s="230"/>
      <c r="N165" s="220">
        <f>ROUND(L165*K165,3)</f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>V165*K165</f>
        <v>0</v>
      </c>
      <c r="X165" s="166">
        <v>9.0718999999999999E-4</v>
      </c>
      <c r="Y165" s="166">
        <f>X165*K165</f>
        <v>0.17780924000000001</v>
      </c>
      <c r="Z165" s="166">
        <v>0</v>
      </c>
      <c r="AA165" s="167">
        <f>Z165*K165</f>
        <v>0</v>
      </c>
      <c r="AR165" s="18" t="s">
        <v>261</v>
      </c>
      <c r="AT165" s="18" t="s">
        <v>200</v>
      </c>
      <c r="AU165" s="18" t="s">
        <v>178</v>
      </c>
      <c r="AY165" s="18" t="s">
        <v>199</v>
      </c>
      <c r="BE165" s="105">
        <f>IF(U165="základná",N165,0)</f>
        <v>0</v>
      </c>
      <c r="BF165" s="105">
        <f>IF(U165="znížená",N165,0)</f>
        <v>0</v>
      </c>
      <c r="BG165" s="105">
        <f>IF(U165="zákl. prenesená",N165,0)</f>
        <v>0</v>
      </c>
      <c r="BH165" s="105">
        <f>IF(U165="zníž. prenesená",N165,0)</f>
        <v>0</v>
      </c>
      <c r="BI165" s="105">
        <f>IF(U165="nulová",N165,0)</f>
        <v>0</v>
      </c>
      <c r="BJ165" s="18" t="s">
        <v>178</v>
      </c>
      <c r="BK165" s="168">
        <f>ROUND(L165*K165,3)</f>
        <v>0</v>
      </c>
      <c r="BL165" s="18" t="s">
        <v>261</v>
      </c>
      <c r="BM165" s="18" t="s">
        <v>1193</v>
      </c>
    </row>
    <row r="166" spans="2:65" s="1" customFormat="1" ht="25.5" customHeight="1">
      <c r="B166" s="131"/>
      <c r="C166" s="160" t="s">
        <v>313</v>
      </c>
      <c r="D166" s="160" t="s">
        <v>200</v>
      </c>
      <c r="E166" s="161" t="s">
        <v>1194</v>
      </c>
      <c r="F166" s="228" t="s">
        <v>1195</v>
      </c>
      <c r="G166" s="228"/>
      <c r="H166" s="228"/>
      <c r="I166" s="228"/>
      <c r="J166" s="162" t="s">
        <v>251</v>
      </c>
      <c r="K166" s="163">
        <v>196</v>
      </c>
      <c r="L166" s="230">
        <v>0</v>
      </c>
      <c r="M166" s="230"/>
      <c r="N166" s="220">
        <f>ROUND(L166*K166,3)</f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>V166*K166</f>
        <v>0</v>
      </c>
      <c r="X166" s="166">
        <v>0</v>
      </c>
      <c r="Y166" s="166">
        <f>X166*K166</f>
        <v>0</v>
      </c>
      <c r="Z166" s="166">
        <v>2.8700000000000002E-3</v>
      </c>
      <c r="AA166" s="167">
        <f>Z166*K166</f>
        <v>0.56252000000000002</v>
      </c>
      <c r="AR166" s="18" t="s">
        <v>261</v>
      </c>
      <c r="AT166" s="18" t="s">
        <v>200</v>
      </c>
      <c r="AU166" s="18" t="s">
        <v>178</v>
      </c>
      <c r="AY166" s="18" t="s">
        <v>199</v>
      </c>
      <c r="BE166" s="105">
        <f>IF(U166="základná",N166,0)</f>
        <v>0</v>
      </c>
      <c r="BF166" s="105">
        <f>IF(U166="znížená",N166,0)</f>
        <v>0</v>
      </c>
      <c r="BG166" s="105">
        <f>IF(U166="zákl. prenesená",N166,0)</f>
        <v>0</v>
      </c>
      <c r="BH166" s="105">
        <f>IF(U166="zníž. prenesená",N166,0)</f>
        <v>0</v>
      </c>
      <c r="BI166" s="105">
        <f>IF(U166="nulová",N166,0)</f>
        <v>0</v>
      </c>
      <c r="BJ166" s="18" t="s">
        <v>178</v>
      </c>
      <c r="BK166" s="168">
        <f>ROUND(L166*K166,3)</f>
        <v>0</v>
      </c>
      <c r="BL166" s="18" t="s">
        <v>261</v>
      </c>
      <c r="BM166" s="18" t="s">
        <v>1196</v>
      </c>
    </row>
    <row r="167" spans="2:65" s="1" customFormat="1" ht="25.5" customHeight="1">
      <c r="B167" s="131"/>
      <c r="C167" s="160" t="s">
        <v>318</v>
      </c>
      <c r="D167" s="160" t="s">
        <v>200</v>
      </c>
      <c r="E167" s="161" t="s">
        <v>628</v>
      </c>
      <c r="F167" s="228" t="s">
        <v>629</v>
      </c>
      <c r="G167" s="228"/>
      <c r="H167" s="228"/>
      <c r="I167" s="228"/>
      <c r="J167" s="162" t="s">
        <v>334</v>
      </c>
      <c r="K167" s="164">
        <v>0</v>
      </c>
      <c r="L167" s="230">
        <v>0</v>
      </c>
      <c r="M167" s="230"/>
      <c r="N167" s="220">
        <f>ROUND(L167*K167,3)</f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8" t="s">
        <v>261</v>
      </c>
      <c r="AT167" s="18" t="s">
        <v>200</v>
      </c>
      <c r="AU167" s="18" t="s">
        <v>178</v>
      </c>
      <c r="AY167" s="18" t="s">
        <v>199</v>
      </c>
      <c r="BE167" s="105">
        <f>IF(U167="základná",N167,0)</f>
        <v>0</v>
      </c>
      <c r="BF167" s="105">
        <f>IF(U167="znížená",N167,0)</f>
        <v>0</v>
      </c>
      <c r="BG167" s="105">
        <f>IF(U167="zákl. prenesená",N167,0)</f>
        <v>0</v>
      </c>
      <c r="BH167" s="105">
        <f>IF(U167="zníž. prenesená",N167,0)</f>
        <v>0</v>
      </c>
      <c r="BI167" s="105">
        <f>IF(U167="nulová",N167,0)</f>
        <v>0</v>
      </c>
      <c r="BJ167" s="18" t="s">
        <v>178</v>
      </c>
      <c r="BK167" s="168">
        <f>ROUND(L167*K167,3)</f>
        <v>0</v>
      </c>
      <c r="BL167" s="18" t="s">
        <v>261</v>
      </c>
      <c r="BM167" s="18" t="s">
        <v>1197</v>
      </c>
    </row>
    <row r="168" spans="2:65" s="9" customFormat="1" ht="29.85" customHeight="1">
      <c r="B168" s="149"/>
      <c r="C168" s="150"/>
      <c r="D168" s="159" t="s">
        <v>169</v>
      </c>
      <c r="E168" s="159"/>
      <c r="F168" s="159"/>
      <c r="G168" s="159"/>
      <c r="H168" s="159"/>
      <c r="I168" s="159"/>
      <c r="J168" s="159"/>
      <c r="K168" s="159"/>
      <c r="L168" s="159"/>
      <c r="M168" s="159"/>
      <c r="N168" s="222">
        <f>BK168</f>
        <v>0</v>
      </c>
      <c r="O168" s="223"/>
      <c r="P168" s="223"/>
      <c r="Q168" s="223"/>
      <c r="R168" s="152"/>
      <c r="T168" s="153"/>
      <c r="U168" s="150"/>
      <c r="V168" s="150"/>
      <c r="W168" s="154">
        <f>SUM(W169:W173)</f>
        <v>0</v>
      </c>
      <c r="X168" s="150"/>
      <c r="Y168" s="154">
        <f>SUM(Y169:Y173)</f>
        <v>7.7999999999999999E-4</v>
      </c>
      <c r="Z168" s="150"/>
      <c r="AA168" s="155">
        <f>SUM(AA169:AA173)</f>
        <v>0</v>
      </c>
      <c r="AR168" s="156" t="s">
        <v>178</v>
      </c>
      <c r="AT168" s="157" t="s">
        <v>76</v>
      </c>
      <c r="AU168" s="157" t="s">
        <v>85</v>
      </c>
      <c r="AY168" s="156" t="s">
        <v>199</v>
      </c>
      <c r="BK168" s="158">
        <f>SUM(BK169:BK173)</f>
        <v>0</v>
      </c>
    </row>
    <row r="169" spans="2:65" s="1" customFormat="1" ht="38.25" customHeight="1">
      <c r="B169" s="131"/>
      <c r="C169" s="160" t="s">
        <v>322</v>
      </c>
      <c r="D169" s="160" t="s">
        <v>200</v>
      </c>
      <c r="E169" s="161" t="s">
        <v>365</v>
      </c>
      <c r="F169" s="228" t="s">
        <v>366</v>
      </c>
      <c r="G169" s="228"/>
      <c r="H169" s="228"/>
      <c r="I169" s="228"/>
      <c r="J169" s="162" t="s">
        <v>316</v>
      </c>
      <c r="K169" s="163">
        <v>2</v>
      </c>
      <c r="L169" s="230">
        <v>0</v>
      </c>
      <c r="M169" s="230"/>
      <c r="N169" s="220">
        <f>ROUND(L169*K169,3)</f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8" t="s">
        <v>261</v>
      </c>
      <c r="AT169" s="18" t="s">
        <v>200</v>
      </c>
      <c r="AU169" s="18" t="s">
        <v>178</v>
      </c>
      <c r="AY169" s="18" t="s">
        <v>199</v>
      </c>
      <c r="BE169" s="105">
        <f>IF(U169="základná",N169,0)</f>
        <v>0</v>
      </c>
      <c r="BF169" s="105">
        <f>IF(U169="znížená",N169,0)</f>
        <v>0</v>
      </c>
      <c r="BG169" s="105">
        <f>IF(U169="zákl. prenesená",N169,0)</f>
        <v>0</v>
      </c>
      <c r="BH169" s="105">
        <f>IF(U169="zníž. prenesená",N169,0)</f>
        <v>0</v>
      </c>
      <c r="BI169" s="105">
        <f>IF(U169="nulová",N169,0)</f>
        <v>0</v>
      </c>
      <c r="BJ169" s="18" t="s">
        <v>178</v>
      </c>
      <c r="BK169" s="168">
        <f>ROUND(L169*K169,3)</f>
        <v>0</v>
      </c>
      <c r="BL169" s="18" t="s">
        <v>261</v>
      </c>
      <c r="BM169" s="18" t="s">
        <v>1198</v>
      </c>
    </row>
    <row r="170" spans="2:65" s="1" customFormat="1" ht="25.5" customHeight="1">
      <c r="B170" s="131"/>
      <c r="C170" s="160" t="s">
        <v>326</v>
      </c>
      <c r="D170" s="160" t="s">
        <v>200</v>
      </c>
      <c r="E170" s="161" t="s">
        <v>369</v>
      </c>
      <c r="F170" s="228" t="s">
        <v>370</v>
      </c>
      <c r="G170" s="228"/>
      <c r="H170" s="228"/>
      <c r="I170" s="228"/>
      <c r="J170" s="162" t="s">
        <v>203</v>
      </c>
      <c r="K170" s="163">
        <v>21.6</v>
      </c>
      <c r="L170" s="230">
        <v>0</v>
      </c>
      <c r="M170" s="230"/>
      <c r="N170" s="220">
        <f>ROUND(L170*K170,3)</f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8" t="s">
        <v>204</v>
      </c>
      <c r="AT170" s="18" t="s">
        <v>200</v>
      </c>
      <c r="AU170" s="18" t="s">
        <v>178</v>
      </c>
      <c r="AY170" s="18" t="s">
        <v>199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178</v>
      </c>
      <c r="BK170" s="168">
        <f>ROUND(L170*K170,3)</f>
        <v>0</v>
      </c>
      <c r="BL170" s="18" t="s">
        <v>204</v>
      </c>
      <c r="BM170" s="18" t="s">
        <v>1199</v>
      </c>
    </row>
    <row r="171" spans="2:65" s="1" customFormat="1" ht="38.25" customHeight="1">
      <c r="B171" s="131"/>
      <c r="C171" s="160" t="s">
        <v>331</v>
      </c>
      <c r="D171" s="160" t="s">
        <v>200</v>
      </c>
      <c r="E171" s="161" t="s">
        <v>373</v>
      </c>
      <c r="F171" s="228" t="s">
        <v>374</v>
      </c>
      <c r="G171" s="228"/>
      <c r="H171" s="228"/>
      <c r="I171" s="228"/>
      <c r="J171" s="162" t="s">
        <v>251</v>
      </c>
      <c r="K171" s="163">
        <v>13</v>
      </c>
      <c r="L171" s="230">
        <v>0</v>
      </c>
      <c r="M171" s="230"/>
      <c r="N171" s="220">
        <f>ROUND(L171*K171,3)</f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>V171*K171</f>
        <v>0</v>
      </c>
      <c r="X171" s="166">
        <v>6.0000000000000002E-5</v>
      </c>
      <c r="Y171" s="166">
        <f>X171*K171</f>
        <v>7.7999999999999999E-4</v>
      </c>
      <c r="Z171" s="166">
        <v>0</v>
      </c>
      <c r="AA171" s="167">
        <f>Z171*K171</f>
        <v>0</v>
      </c>
      <c r="AR171" s="18" t="s">
        <v>261</v>
      </c>
      <c r="AT171" s="18" t="s">
        <v>200</v>
      </c>
      <c r="AU171" s="18" t="s">
        <v>178</v>
      </c>
      <c r="AY171" s="18" t="s">
        <v>199</v>
      </c>
      <c r="BE171" s="105">
        <f>IF(U171="základná",N171,0)</f>
        <v>0</v>
      </c>
      <c r="BF171" s="105">
        <f>IF(U171="znížená",N171,0)</f>
        <v>0</v>
      </c>
      <c r="BG171" s="105">
        <f>IF(U171="zákl. prenesená",N171,0)</f>
        <v>0</v>
      </c>
      <c r="BH171" s="105">
        <f>IF(U171="zníž. prenesená",N171,0)</f>
        <v>0</v>
      </c>
      <c r="BI171" s="105">
        <f>IF(U171="nulová",N171,0)</f>
        <v>0</v>
      </c>
      <c r="BJ171" s="18" t="s">
        <v>178</v>
      </c>
      <c r="BK171" s="168">
        <f>ROUND(L171*K171,3)</f>
        <v>0</v>
      </c>
      <c r="BL171" s="18" t="s">
        <v>261</v>
      </c>
      <c r="BM171" s="18" t="s">
        <v>1200</v>
      </c>
    </row>
    <row r="172" spans="2:65" s="1" customFormat="1" ht="25.5" customHeight="1">
      <c r="B172" s="131"/>
      <c r="C172" s="160" t="s">
        <v>336</v>
      </c>
      <c r="D172" s="160" t="s">
        <v>200</v>
      </c>
      <c r="E172" s="161" t="s">
        <v>1201</v>
      </c>
      <c r="F172" s="228" t="s">
        <v>1202</v>
      </c>
      <c r="G172" s="228"/>
      <c r="H172" s="228"/>
      <c r="I172" s="228"/>
      <c r="J172" s="162" t="s">
        <v>316</v>
      </c>
      <c r="K172" s="163">
        <v>1</v>
      </c>
      <c r="L172" s="230">
        <v>0</v>
      </c>
      <c r="M172" s="230"/>
      <c r="N172" s="220">
        <f>ROUND(L172*K172,3)</f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8" t="s">
        <v>261</v>
      </c>
      <c r="AT172" s="18" t="s">
        <v>200</v>
      </c>
      <c r="AU172" s="18" t="s">
        <v>178</v>
      </c>
      <c r="AY172" s="18" t="s">
        <v>199</v>
      </c>
      <c r="BE172" s="105">
        <f>IF(U172="základná",N172,0)</f>
        <v>0</v>
      </c>
      <c r="BF172" s="105">
        <f>IF(U172="znížená",N172,0)</f>
        <v>0</v>
      </c>
      <c r="BG172" s="105">
        <f>IF(U172="zákl. prenesená",N172,0)</f>
        <v>0</v>
      </c>
      <c r="BH172" s="105">
        <f>IF(U172="zníž. prenesená",N172,0)</f>
        <v>0</v>
      </c>
      <c r="BI172" s="105">
        <f>IF(U172="nulová",N172,0)</f>
        <v>0</v>
      </c>
      <c r="BJ172" s="18" t="s">
        <v>178</v>
      </c>
      <c r="BK172" s="168">
        <f>ROUND(L172*K172,3)</f>
        <v>0</v>
      </c>
      <c r="BL172" s="18" t="s">
        <v>261</v>
      </c>
      <c r="BM172" s="18" t="s">
        <v>1203</v>
      </c>
    </row>
    <row r="173" spans="2:65" s="1" customFormat="1" ht="38.25" customHeight="1">
      <c r="B173" s="131"/>
      <c r="C173" s="160" t="s">
        <v>340</v>
      </c>
      <c r="D173" s="160" t="s">
        <v>200</v>
      </c>
      <c r="E173" s="161" t="s">
        <v>377</v>
      </c>
      <c r="F173" s="228" t="s">
        <v>378</v>
      </c>
      <c r="G173" s="228"/>
      <c r="H173" s="228"/>
      <c r="I173" s="228"/>
      <c r="J173" s="162" t="s">
        <v>334</v>
      </c>
      <c r="K173" s="164">
        <v>0</v>
      </c>
      <c r="L173" s="230">
        <v>0</v>
      </c>
      <c r="M173" s="230"/>
      <c r="N173" s="220">
        <f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178</v>
      </c>
      <c r="BK173" s="168">
        <f>ROUND(L173*K173,3)</f>
        <v>0</v>
      </c>
      <c r="BL173" s="18" t="s">
        <v>261</v>
      </c>
      <c r="BM173" s="18" t="s">
        <v>1204</v>
      </c>
    </row>
    <row r="174" spans="2:65" s="9" customFormat="1" ht="29.85" customHeight="1">
      <c r="B174" s="149"/>
      <c r="C174" s="150"/>
      <c r="D174" s="159" t="s">
        <v>170</v>
      </c>
      <c r="E174" s="159"/>
      <c r="F174" s="159"/>
      <c r="G174" s="159"/>
      <c r="H174" s="159"/>
      <c r="I174" s="159"/>
      <c r="J174" s="159"/>
      <c r="K174" s="159"/>
      <c r="L174" s="159"/>
      <c r="M174" s="159"/>
      <c r="N174" s="222">
        <f>BK174</f>
        <v>0</v>
      </c>
      <c r="O174" s="223"/>
      <c r="P174" s="223"/>
      <c r="Q174" s="223"/>
      <c r="R174" s="152"/>
      <c r="T174" s="153"/>
      <c r="U174" s="150"/>
      <c r="V174" s="150"/>
      <c r="W174" s="154">
        <f>W175</f>
        <v>0</v>
      </c>
      <c r="X174" s="150"/>
      <c r="Y174" s="154">
        <f>Y175</f>
        <v>0</v>
      </c>
      <c r="Z174" s="150"/>
      <c r="AA174" s="155">
        <f>AA175</f>
        <v>0</v>
      </c>
      <c r="AR174" s="156" t="s">
        <v>178</v>
      </c>
      <c r="AT174" s="157" t="s">
        <v>76</v>
      </c>
      <c r="AU174" s="157" t="s">
        <v>85</v>
      </c>
      <c r="AY174" s="156" t="s">
        <v>199</v>
      </c>
      <c r="BK174" s="158">
        <f>BK175</f>
        <v>0</v>
      </c>
    </row>
    <row r="175" spans="2:65" s="1" customFormat="1" ht="25.5" customHeight="1">
      <c r="B175" s="131"/>
      <c r="C175" s="160" t="s">
        <v>344</v>
      </c>
      <c r="D175" s="160" t="s">
        <v>200</v>
      </c>
      <c r="E175" s="161" t="s">
        <v>393</v>
      </c>
      <c r="F175" s="228" t="s">
        <v>394</v>
      </c>
      <c r="G175" s="228"/>
      <c r="H175" s="228"/>
      <c r="I175" s="228"/>
      <c r="J175" s="162" t="s">
        <v>316</v>
      </c>
      <c r="K175" s="163">
        <v>3</v>
      </c>
      <c r="L175" s="230">
        <v>0</v>
      </c>
      <c r="M175" s="230"/>
      <c r="N175" s="220">
        <f>ROUND(L175*K175,3)</f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>IF(U175="základná",N175,0)</f>
        <v>0</v>
      </c>
      <c r="BF175" s="105">
        <f>IF(U175="znížená",N175,0)</f>
        <v>0</v>
      </c>
      <c r="BG175" s="105">
        <f>IF(U175="zákl. prenesená",N175,0)</f>
        <v>0</v>
      </c>
      <c r="BH175" s="105">
        <f>IF(U175="zníž. prenesená",N175,0)</f>
        <v>0</v>
      </c>
      <c r="BI175" s="105">
        <f>IF(U175="nulová",N175,0)</f>
        <v>0</v>
      </c>
      <c r="BJ175" s="18" t="s">
        <v>178</v>
      </c>
      <c r="BK175" s="168">
        <f>ROUND(L175*K175,3)</f>
        <v>0</v>
      </c>
      <c r="BL175" s="18" t="s">
        <v>261</v>
      </c>
      <c r="BM175" s="18" t="s">
        <v>1205</v>
      </c>
    </row>
    <row r="176" spans="2:65" s="9" customFormat="1" ht="29.85" customHeight="1">
      <c r="B176" s="149"/>
      <c r="C176" s="150"/>
      <c r="D176" s="159" t="s">
        <v>171</v>
      </c>
      <c r="E176" s="159"/>
      <c r="F176" s="159"/>
      <c r="G176" s="159"/>
      <c r="H176" s="159"/>
      <c r="I176" s="159"/>
      <c r="J176" s="159"/>
      <c r="K176" s="159"/>
      <c r="L176" s="159"/>
      <c r="M176" s="159"/>
      <c r="N176" s="222">
        <f>BK176</f>
        <v>0</v>
      </c>
      <c r="O176" s="223"/>
      <c r="P176" s="223"/>
      <c r="Q176" s="223"/>
      <c r="R176" s="152"/>
      <c r="T176" s="153"/>
      <c r="U176" s="150"/>
      <c r="V176" s="150"/>
      <c r="W176" s="154">
        <f>SUM(W177:W181)</f>
        <v>0</v>
      </c>
      <c r="X176" s="150"/>
      <c r="Y176" s="154">
        <f>SUM(Y177:Y181)</f>
        <v>0.137761361</v>
      </c>
      <c r="Z176" s="150"/>
      <c r="AA176" s="155">
        <f>SUM(AA177:AA181)</f>
        <v>0</v>
      </c>
      <c r="AR176" s="156" t="s">
        <v>178</v>
      </c>
      <c r="AT176" s="157" t="s">
        <v>76</v>
      </c>
      <c r="AU176" s="157" t="s">
        <v>85</v>
      </c>
      <c r="AY176" s="156" t="s">
        <v>199</v>
      </c>
      <c r="BK176" s="158">
        <f>SUM(BK177:BK181)</f>
        <v>0</v>
      </c>
    </row>
    <row r="177" spans="2:65" s="1" customFormat="1" ht="25.5" customHeight="1">
      <c r="B177" s="131"/>
      <c r="C177" s="160" t="s">
        <v>348</v>
      </c>
      <c r="D177" s="160" t="s">
        <v>200</v>
      </c>
      <c r="E177" s="161" t="s">
        <v>405</v>
      </c>
      <c r="F177" s="228" t="s">
        <v>406</v>
      </c>
      <c r="G177" s="228"/>
      <c r="H177" s="228"/>
      <c r="I177" s="228"/>
      <c r="J177" s="162" t="s">
        <v>316</v>
      </c>
      <c r="K177" s="163">
        <v>270</v>
      </c>
      <c r="L177" s="230">
        <v>0</v>
      </c>
      <c r="M177" s="230"/>
      <c r="N177" s="220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2.3000000000000001E-4</v>
      </c>
      <c r="Y177" s="166">
        <f>X177*K177</f>
        <v>6.2100000000000002E-2</v>
      </c>
      <c r="Z177" s="166">
        <v>0</v>
      </c>
      <c r="AA177" s="167">
        <f>Z177*K177</f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1206</v>
      </c>
    </row>
    <row r="178" spans="2:65" s="1" customFormat="1" ht="38.25" customHeight="1">
      <c r="B178" s="131"/>
      <c r="C178" s="160" t="s">
        <v>352</v>
      </c>
      <c r="D178" s="160" t="s">
        <v>200</v>
      </c>
      <c r="E178" s="161" t="s">
        <v>409</v>
      </c>
      <c r="F178" s="228" t="s">
        <v>410</v>
      </c>
      <c r="G178" s="228"/>
      <c r="H178" s="228"/>
      <c r="I178" s="228"/>
      <c r="J178" s="162" t="s">
        <v>203</v>
      </c>
      <c r="K178" s="163">
        <v>77.06</v>
      </c>
      <c r="L178" s="230">
        <v>0</v>
      </c>
      <c r="M178" s="230"/>
      <c r="N178" s="220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1207</v>
      </c>
    </row>
    <row r="179" spans="2:65" s="1" customFormat="1" ht="25.5" customHeight="1">
      <c r="B179" s="131"/>
      <c r="C179" s="160" t="s">
        <v>356</v>
      </c>
      <c r="D179" s="160" t="s">
        <v>200</v>
      </c>
      <c r="E179" s="161" t="s">
        <v>974</v>
      </c>
      <c r="F179" s="228" t="s">
        <v>1208</v>
      </c>
      <c r="G179" s="228"/>
      <c r="H179" s="228"/>
      <c r="I179" s="228"/>
      <c r="J179" s="162" t="s">
        <v>203</v>
      </c>
      <c r="K179" s="163">
        <v>77.06</v>
      </c>
      <c r="L179" s="230">
        <v>0</v>
      </c>
      <c r="M179" s="230"/>
      <c r="N179" s="220">
        <f>ROUND(L179*K179,3)</f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>V179*K179</f>
        <v>0</v>
      </c>
      <c r="X179" s="166">
        <v>3.1E-4</v>
      </c>
      <c r="Y179" s="166">
        <f>X179*K179</f>
        <v>2.3888599999999999E-2</v>
      </c>
      <c r="Z179" s="166">
        <v>0</v>
      </c>
      <c r="AA179" s="167">
        <f>Z179*K179</f>
        <v>0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>IF(U179="základná",N179,0)</f>
        <v>0</v>
      </c>
      <c r="BF179" s="105">
        <f>IF(U179="znížená",N179,0)</f>
        <v>0</v>
      </c>
      <c r="BG179" s="105">
        <f>IF(U179="zákl. prenesená",N179,0)</f>
        <v>0</v>
      </c>
      <c r="BH179" s="105">
        <f>IF(U179="zníž. prenesená",N179,0)</f>
        <v>0</v>
      </c>
      <c r="BI179" s="105">
        <f>IF(U179="nulová",N179,0)</f>
        <v>0</v>
      </c>
      <c r="BJ179" s="18" t="s">
        <v>178</v>
      </c>
      <c r="BK179" s="168">
        <f>ROUND(L179*K179,3)</f>
        <v>0</v>
      </c>
      <c r="BL179" s="18" t="s">
        <v>261</v>
      </c>
      <c r="BM179" s="18" t="s">
        <v>1209</v>
      </c>
    </row>
    <row r="180" spans="2:65" s="1" customFormat="1" ht="25.5" customHeight="1">
      <c r="B180" s="131"/>
      <c r="C180" s="160" t="s">
        <v>360</v>
      </c>
      <c r="D180" s="160" t="s">
        <v>200</v>
      </c>
      <c r="E180" s="161" t="s">
        <v>417</v>
      </c>
      <c r="F180" s="228" t="s">
        <v>418</v>
      </c>
      <c r="G180" s="228"/>
      <c r="H180" s="228"/>
      <c r="I180" s="228"/>
      <c r="J180" s="162" t="s">
        <v>203</v>
      </c>
      <c r="K180" s="163">
        <v>77.06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1.2999999999999999E-4</v>
      </c>
      <c r="Y180" s="166">
        <f>X180*K180</f>
        <v>1.0017799999999999E-2</v>
      </c>
      <c r="Z180" s="166">
        <v>0</v>
      </c>
      <c r="AA180" s="167">
        <f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261</v>
      </c>
      <c r="BM180" s="18" t="s">
        <v>1210</v>
      </c>
    </row>
    <row r="181" spans="2:65" s="1" customFormat="1" ht="38.25" customHeight="1">
      <c r="B181" s="131"/>
      <c r="C181" s="160" t="s">
        <v>364</v>
      </c>
      <c r="D181" s="160" t="s">
        <v>200</v>
      </c>
      <c r="E181" s="161" t="s">
        <v>1211</v>
      </c>
      <c r="F181" s="228" t="s">
        <v>1212</v>
      </c>
      <c r="G181" s="228"/>
      <c r="H181" s="228"/>
      <c r="I181" s="228"/>
      <c r="J181" s="162" t="s">
        <v>203</v>
      </c>
      <c r="K181" s="163">
        <v>77.06</v>
      </c>
      <c r="L181" s="230">
        <v>0</v>
      </c>
      <c r="M181" s="230"/>
      <c r="N181" s="220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5.4184999999999997E-4</v>
      </c>
      <c r="Y181" s="166">
        <f>X181*K181</f>
        <v>4.1754961E-2</v>
      </c>
      <c r="Z181" s="166">
        <v>0</v>
      </c>
      <c r="AA181" s="167">
        <f>Z181*K181</f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261</v>
      </c>
      <c r="BM181" s="18" t="s">
        <v>1213</v>
      </c>
    </row>
    <row r="182" spans="2:65" s="9" customFormat="1" ht="37.35" customHeight="1">
      <c r="B182" s="149"/>
      <c r="C182" s="150"/>
      <c r="D182" s="151" t="s">
        <v>868</v>
      </c>
      <c r="E182" s="151"/>
      <c r="F182" s="151"/>
      <c r="G182" s="151"/>
      <c r="H182" s="151"/>
      <c r="I182" s="151"/>
      <c r="J182" s="151"/>
      <c r="K182" s="151"/>
      <c r="L182" s="151"/>
      <c r="M182" s="151"/>
      <c r="N182" s="224">
        <f>BK182</f>
        <v>0</v>
      </c>
      <c r="O182" s="225"/>
      <c r="P182" s="225"/>
      <c r="Q182" s="225"/>
      <c r="R182" s="152"/>
      <c r="T182" s="153"/>
      <c r="U182" s="150"/>
      <c r="V182" s="150"/>
      <c r="W182" s="154">
        <f>W183</f>
        <v>0</v>
      </c>
      <c r="X182" s="150"/>
      <c r="Y182" s="154">
        <f>Y183</f>
        <v>0</v>
      </c>
      <c r="Z182" s="150"/>
      <c r="AA182" s="155">
        <f>AA183</f>
        <v>0</v>
      </c>
      <c r="AR182" s="156" t="s">
        <v>209</v>
      </c>
      <c r="AT182" s="157" t="s">
        <v>76</v>
      </c>
      <c r="AU182" s="157" t="s">
        <v>77</v>
      </c>
      <c r="AY182" s="156" t="s">
        <v>199</v>
      </c>
      <c r="BK182" s="158">
        <f>BK183</f>
        <v>0</v>
      </c>
    </row>
    <row r="183" spans="2:65" s="9" customFormat="1" ht="19.95" customHeight="1">
      <c r="B183" s="149"/>
      <c r="C183" s="150"/>
      <c r="D183" s="159" t="s">
        <v>869</v>
      </c>
      <c r="E183" s="159"/>
      <c r="F183" s="159"/>
      <c r="G183" s="159"/>
      <c r="H183" s="159"/>
      <c r="I183" s="159"/>
      <c r="J183" s="159"/>
      <c r="K183" s="159"/>
      <c r="L183" s="159"/>
      <c r="M183" s="159"/>
      <c r="N183" s="226">
        <f>BK183</f>
        <v>0</v>
      </c>
      <c r="O183" s="227"/>
      <c r="P183" s="227"/>
      <c r="Q183" s="227"/>
      <c r="R183" s="152"/>
      <c r="T183" s="153"/>
      <c r="U183" s="150"/>
      <c r="V183" s="150"/>
      <c r="W183" s="154">
        <f>W184</f>
        <v>0</v>
      </c>
      <c r="X183" s="150"/>
      <c r="Y183" s="154">
        <f>Y184</f>
        <v>0</v>
      </c>
      <c r="Z183" s="150"/>
      <c r="AA183" s="155">
        <f>AA184</f>
        <v>0</v>
      </c>
      <c r="AR183" s="156" t="s">
        <v>209</v>
      </c>
      <c r="AT183" s="157" t="s">
        <v>76</v>
      </c>
      <c r="AU183" s="157" t="s">
        <v>85</v>
      </c>
      <c r="AY183" s="156" t="s">
        <v>199</v>
      </c>
      <c r="BK183" s="158">
        <f>BK184</f>
        <v>0</v>
      </c>
    </row>
    <row r="184" spans="2:65" s="1" customFormat="1" ht="16.5" customHeight="1">
      <c r="B184" s="131"/>
      <c r="C184" s="160" t="s">
        <v>368</v>
      </c>
      <c r="D184" s="160" t="s">
        <v>200</v>
      </c>
      <c r="E184" s="161" t="s">
        <v>984</v>
      </c>
      <c r="F184" s="228" t="s">
        <v>985</v>
      </c>
      <c r="G184" s="228"/>
      <c r="H184" s="228"/>
      <c r="I184" s="228"/>
      <c r="J184" s="162" t="s">
        <v>316</v>
      </c>
      <c r="K184" s="163">
        <v>1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631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631</v>
      </c>
      <c r="BM184" s="18" t="s">
        <v>1214</v>
      </c>
    </row>
    <row r="185" spans="2:65" s="9" customFormat="1" ht="37.35" customHeight="1">
      <c r="B185" s="149"/>
      <c r="C185" s="150"/>
      <c r="D185" s="151" t="s">
        <v>172</v>
      </c>
      <c r="E185" s="151"/>
      <c r="F185" s="151"/>
      <c r="G185" s="151"/>
      <c r="H185" s="151"/>
      <c r="I185" s="151"/>
      <c r="J185" s="151"/>
      <c r="K185" s="151"/>
      <c r="L185" s="151"/>
      <c r="M185" s="151"/>
      <c r="N185" s="259">
        <f>BK185</f>
        <v>0</v>
      </c>
      <c r="O185" s="260"/>
      <c r="P185" s="260"/>
      <c r="Q185" s="260"/>
      <c r="R185" s="152"/>
      <c r="T185" s="153"/>
      <c r="U185" s="150"/>
      <c r="V185" s="150"/>
      <c r="W185" s="154">
        <f>SUM(W186:W190)</f>
        <v>0</v>
      </c>
      <c r="X185" s="150"/>
      <c r="Y185" s="154">
        <f>SUM(Y186:Y190)</f>
        <v>0</v>
      </c>
      <c r="Z185" s="150"/>
      <c r="AA185" s="155">
        <f>SUM(AA186:AA190)</f>
        <v>0</v>
      </c>
      <c r="AR185" s="156" t="s">
        <v>204</v>
      </c>
      <c r="AT185" s="157" t="s">
        <v>76</v>
      </c>
      <c r="AU185" s="157" t="s">
        <v>77</v>
      </c>
      <c r="AY185" s="156" t="s">
        <v>199</v>
      </c>
      <c r="BK185" s="158">
        <f>SUM(BK186:BK190)</f>
        <v>0</v>
      </c>
    </row>
    <row r="186" spans="2:65" s="1" customFormat="1" ht="51" customHeight="1">
      <c r="B186" s="131"/>
      <c r="C186" s="160" t="s">
        <v>372</v>
      </c>
      <c r="D186" s="160" t="s">
        <v>200</v>
      </c>
      <c r="E186" s="161" t="s">
        <v>85</v>
      </c>
      <c r="F186" s="228" t="s">
        <v>421</v>
      </c>
      <c r="G186" s="228"/>
      <c r="H186" s="228"/>
      <c r="I186" s="228"/>
      <c r="J186" s="162" t="s">
        <v>5</v>
      </c>
      <c r="K186" s="163">
        <v>0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8" t="s">
        <v>422</v>
      </c>
      <c r="AT186" s="18" t="s">
        <v>200</v>
      </c>
      <c r="AU186" s="18" t="s">
        <v>85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422</v>
      </c>
      <c r="BM186" s="18" t="s">
        <v>1215</v>
      </c>
    </row>
    <row r="187" spans="2:65" s="1" customFormat="1" ht="51" customHeight="1">
      <c r="B187" s="131"/>
      <c r="C187" s="160" t="s">
        <v>376</v>
      </c>
      <c r="D187" s="160" t="s">
        <v>200</v>
      </c>
      <c r="E187" s="161" t="s">
        <v>178</v>
      </c>
      <c r="F187" s="228" t="s">
        <v>425</v>
      </c>
      <c r="G187" s="228"/>
      <c r="H187" s="228"/>
      <c r="I187" s="228"/>
      <c r="J187" s="162" t="s">
        <v>5</v>
      </c>
      <c r="K187" s="163">
        <v>0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422</v>
      </c>
      <c r="AT187" s="18" t="s">
        <v>200</v>
      </c>
      <c r="AU187" s="18" t="s">
        <v>85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422</v>
      </c>
      <c r="BM187" s="18" t="s">
        <v>1216</v>
      </c>
    </row>
    <row r="188" spans="2:65" s="1" customFormat="1" ht="63.75" customHeight="1">
      <c r="B188" s="131"/>
      <c r="C188" s="160" t="s">
        <v>380</v>
      </c>
      <c r="D188" s="160" t="s">
        <v>200</v>
      </c>
      <c r="E188" s="161" t="s">
        <v>209</v>
      </c>
      <c r="F188" s="228" t="s">
        <v>428</v>
      </c>
      <c r="G188" s="228"/>
      <c r="H188" s="228"/>
      <c r="I188" s="228"/>
      <c r="J188" s="162" t="s">
        <v>5</v>
      </c>
      <c r="K188" s="163">
        <v>0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8" t="s">
        <v>422</v>
      </c>
      <c r="AT188" s="18" t="s">
        <v>200</v>
      </c>
      <c r="AU188" s="18" t="s">
        <v>85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422</v>
      </c>
      <c r="BM188" s="18" t="s">
        <v>1217</v>
      </c>
    </row>
    <row r="189" spans="2:65" s="1" customFormat="1" ht="51" customHeight="1">
      <c r="B189" s="131"/>
      <c r="C189" s="160" t="s">
        <v>384</v>
      </c>
      <c r="D189" s="160" t="s">
        <v>200</v>
      </c>
      <c r="E189" s="161" t="s">
        <v>216</v>
      </c>
      <c r="F189" s="228" t="s">
        <v>431</v>
      </c>
      <c r="G189" s="228"/>
      <c r="H189" s="228"/>
      <c r="I189" s="228"/>
      <c r="J189" s="162" t="s">
        <v>5</v>
      </c>
      <c r="K189" s="163">
        <v>0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422</v>
      </c>
      <c r="AT189" s="18" t="s">
        <v>200</v>
      </c>
      <c r="AU189" s="18" t="s">
        <v>85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422</v>
      </c>
      <c r="BM189" s="18" t="s">
        <v>1218</v>
      </c>
    </row>
    <row r="190" spans="2:65" s="1" customFormat="1" ht="25.5" customHeight="1">
      <c r="B190" s="131"/>
      <c r="C190" s="160" t="s">
        <v>388</v>
      </c>
      <c r="D190" s="160" t="s">
        <v>200</v>
      </c>
      <c r="E190" s="161" t="s">
        <v>220</v>
      </c>
      <c r="F190" s="228" t="s">
        <v>434</v>
      </c>
      <c r="G190" s="228"/>
      <c r="H190" s="228"/>
      <c r="I190" s="228"/>
      <c r="J190" s="162" t="s">
        <v>5</v>
      </c>
      <c r="K190" s="163">
        <v>0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422</v>
      </c>
      <c r="AT190" s="18" t="s">
        <v>200</v>
      </c>
      <c r="AU190" s="18" t="s">
        <v>85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422</v>
      </c>
      <c r="BM190" s="18" t="s">
        <v>1219</v>
      </c>
    </row>
    <row r="191" spans="2:65" s="9" customFormat="1" ht="37.35" customHeight="1">
      <c r="B191" s="149"/>
      <c r="C191" s="150"/>
      <c r="D191" s="151" t="s">
        <v>173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224">
        <f>BK191</f>
        <v>0</v>
      </c>
      <c r="O191" s="225"/>
      <c r="P191" s="225"/>
      <c r="Q191" s="225"/>
      <c r="R191" s="152"/>
      <c r="T191" s="153"/>
      <c r="U191" s="150"/>
      <c r="V191" s="150"/>
      <c r="W191" s="154">
        <f>W192</f>
        <v>0</v>
      </c>
      <c r="X191" s="150"/>
      <c r="Y191" s="154">
        <f>Y192</f>
        <v>0</v>
      </c>
      <c r="Z191" s="150"/>
      <c r="AA191" s="155">
        <f>AA192</f>
        <v>0</v>
      </c>
      <c r="AR191" s="156" t="s">
        <v>216</v>
      </c>
      <c r="AT191" s="157" t="s">
        <v>76</v>
      </c>
      <c r="AU191" s="157" t="s">
        <v>77</v>
      </c>
      <c r="AY191" s="156" t="s">
        <v>199</v>
      </c>
      <c r="BK191" s="158">
        <f>BK192</f>
        <v>0</v>
      </c>
    </row>
    <row r="192" spans="2:65" s="9" customFormat="1" ht="19.95" customHeight="1">
      <c r="B192" s="149"/>
      <c r="C192" s="150"/>
      <c r="D192" s="159" t="s">
        <v>174</v>
      </c>
      <c r="E192" s="159"/>
      <c r="F192" s="159"/>
      <c r="G192" s="159"/>
      <c r="H192" s="159"/>
      <c r="I192" s="159"/>
      <c r="J192" s="159"/>
      <c r="K192" s="159"/>
      <c r="L192" s="159"/>
      <c r="M192" s="159"/>
      <c r="N192" s="226">
        <f>BK192</f>
        <v>0</v>
      </c>
      <c r="O192" s="227"/>
      <c r="P192" s="227"/>
      <c r="Q192" s="227"/>
      <c r="R192" s="152"/>
      <c r="T192" s="153"/>
      <c r="U192" s="150"/>
      <c r="V192" s="150"/>
      <c r="W192" s="154">
        <f>W193</f>
        <v>0</v>
      </c>
      <c r="X192" s="150"/>
      <c r="Y192" s="154">
        <f>Y193</f>
        <v>0</v>
      </c>
      <c r="Z192" s="150"/>
      <c r="AA192" s="155">
        <f>AA193</f>
        <v>0</v>
      </c>
      <c r="AR192" s="156" t="s">
        <v>216</v>
      </c>
      <c r="AT192" s="157" t="s">
        <v>76</v>
      </c>
      <c r="AU192" s="157" t="s">
        <v>85</v>
      </c>
      <c r="AY192" s="156" t="s">
        <v>199</v>
      </c>
      <c r="BK192" s="158">
        <f>BK193</f>
        <v>0</v>
      </c>
    </row>
    <row r="193" spans="2:65" s="1" customFormat="1" ht="25.5" customHeight="1">
      <c r="B193" s="131"/>
      <c r="C193" s="160" t="s">
        <v>392</v>
      </c>
      <c r="D193" s="160" t="s">
        <v>200</v>
      </c>
      <c r="E193" s="161" t="s">
        <v>437</v>
      </c>
      <c r="F193" s="228" t="s">
        <v>438</v>
      </c>
      <c r="G193" s="228"/>
      <c r="H193" s="228"/>
      <c r="I193" s="228"/>
      <c r="J193" s="162" t="s">
        <v>439</v>
      </c>
      <c r="K193" s="163">
        <v>1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8" t="s">
        <v>440</v>
      </c>
      <c r="AT193" s="18" t="s">
        <v>200</v>
      </c>
      <c r="AU193" s="18" t="s">
        <v>178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440</v>
      </c>
      <c r="BM193" s="18" t="s">
        <v>1220</v>
      </c>
    </row>
    <row r="194" spans="2:65" s="1" customFormat="1" ht="49.95" customHeight="1">
      <c r="B194" s="34"/>
      <c r="C194" s="35"/>
      <c r="D194" s="151"/>
      <c r="E194" s="35"/>
      <c r="F194" s="35"/>
      <c r="G194" s="35"/>
      <c r="H194" s="35"/>
      <c r="I194" s="35"/>
      <c r="J194" s="35"/>
      <c r="K194" s="35"/>
      <c r="L194" s="35"/>
      <c r="M194" s="35"/>
      <c r="N194" s="224"/>
      <c r="O194" s="225"/>
      <c r="P194" s="225"/>
      <c r="Q194" s="225"/>
      <c r="R194" s="36"/>
      <c r="T194" s="173"/>
      <c r="U194" s="55"/>
      <c r="V194" s="55"/>
      <c r="W194" s="55"/>
      <c r="X194" s="55"/>
      <c r="Y194" s="55"/>
      <c r="Z194" s="55"/>
      <c r="AA194" s="57"/>
      <c r="AT194" s="18"/>
      <c r="AU194" s="18"/>
      <c r="AY194" s="18"/>
      <c r="BK194" s="168"/>
    </row>
    <row r="195" spans="2:65" s="1" customFormat="1" ht="6.9" customHeight="1"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60"/>
    </row>
  </sheetData>
  <mergeCells count="238">
    <mergeCell ref="N184:Q184"/>
    <mergeCell ref="N181:Q181"/>
    <mergeCell ref="N186:Q186"/>
    <mergeCell ref="N187:Q187"/>
    <mergeCell ref="N188:Q188"/>
    <mergeCell ref="N189:Q189"/>
    <mergeCell ref="N190:Q190"/>
    <mergeCell ref="N193:Q193"/>
    <mergeCell ref="N182:Q182"/>
    <mergeCell ref="N183:Q183"/>
    <mergeCell ref="N185:Q185"/>
    <mergeCell ref="N191:Q191"/>
    <mergeCell ref="N192:Q192"/>
    <mergeCell ref="N194:Q194"/>
    <mergeCell ref="F172:I172"/>
    <mergeCell ref="F171:I171"/>
    <mergeCell ref="F173:I173"/>
    <mergeCell ref="F175:I175"/>
    <mergeCell ref="F177:I177"/>
    <mergeCell ref="F178:I178"/>
    <mergeCell ref="F179:I179"/>
    <mergeCell ref="F180:I180"/>
    <mergeCell ref="F181:I181"/>
    <mergeCell ref="F184:I184"/>
    <mergeCell ref="F186:I186"/>
    <mergeCell ref="F187:I187"/>
    <mergeCell ref="F188:I188"/>
    <mergeCell ref="F189:I189"/>
    <mergeCell ref="F190:I190"/>
    <mergeCell ref="F193:I193"/>
    <mergeCell ref="L172:M172"/>
    <mergeCell ref="L171:M171"/>
    <mergeCell ref="L173:M173"/>
    <mergeCell ref="L175:M175"/>
    <mergeCell ref="L177:M177"/>
    <mergeCell ref="L178:M178"/>
    <mergeCell ref="L179:M179"/>
    <mergeCell ref="L180:M180"/>
    <mergeCell ref="L181:M181"/>
    <mergeCell ref="L184:M184"/>
    <mergeCell ref="L186:M186"/>
    <mergeCell ref="L187:M187"/>
    <mergeCell ref="L188:M188"/>
    <mergeCell ref="L189:M189"/>
    <mergeCell ref="L190:M190"/>
    <mergeCell ref="L193:M193"/>
    <mergeCell ref="N180:Q180"/>
    <mergeCell ref="N179:Q179"/>
    <mergeCell ref="N174:Q174"/>
    <mergeCell ref="N176:Q17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E15:L15"/>
    <mergeCell ref="O15:P15"/>
    <mergeCell ref="O17:P17"/>
    <mergeCell ref="O18:P1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O20:P20"/>
    <mergeCell ref="O21:P2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N130:Q130"/>
    <mergeCell ref="N131:Q131"/>
    <mergeCell ref="N132:Q132"/>
    <mergeCell ref="F133:I133"/>
    <mergeCell ref="F134:I134"/>
    <mergeCell ref="L133:M133"/>
    <mergeCell ref="N133:Q133"/>
    <mergeCell ref="L134:M134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F135:I135"/>
    <mergeCell ref="F138:I138"/>
    <mergeCell ref="F137:I137"/>
    <mergeCell ref="F136:I136"/>
    <mergeCell ref="F139:I139"/>
    <mergeCell ref="F140:I140"/>
    <mergeCell ref="F141:I141"/>
    <mergeCell ref="F142:I142"/>
    <mergeCell ref="F144:I144"/>
    <mergeCell ref="F145:I145"/>
    <mergeCell ref="F146:I146"/>
    <mergeCell ref="F147:I147"/>
    <mergeCell ref="F148:I148"/>
    <mergeCell ref="F149:I149"/>
    <mergeCell ref="F150:I150"/>
    <mergeCell ref="L135:M135"/>
    <mergeCell ref="L140:M140"/>
    <mergeCell ref="L136:M136"/>
    <mergeCell ref="L137:M137"/>
    <mergeCell ref="L138:M138"/>
    <mergeCell ref="L139:M139"/>
    <mergeCell ref="L141:M141"/>
    <mergeCell ref="L142:M142"/>
    <mergeCell ref="L144:M144"/>
    <mergeCell ref="L145:M145"/>
    <mergeCell ref="L146:M146"/>
    <mergeCell ref="L147:M147"/>
    <mergeCell ref="L148:M148"/>
    <mergeCell ref="L149:M149"/>
    <mergeCell ref="L150:M150"/>
    <mergeCell ref="N159:Q159"/>
    <mergeCell ref="N158:Q158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N152:Q152"/>
    <mergeCell ref="N153:Q153"/>
    <mergeCell ref="N154:Q154"/>
    <mergeCell ref="N155:Q155"/>
    <mergeCell ref="N156:Q156"/>
    <mergeCell ref="N157:Q157"/>
    <mergeCell ref="F160:I160"/>
    <mergeCell ref="F163:I163"/>
    <mergeCell ref="F165:I165"/>
    <mergeCell ref="F166:I166"/>
    <mergeCell ref="F167:I167"/>
    <mergeCell ref="F169:I169"/>
    <mergeCell ref="F170:I17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60:M160"/>
    <mergeCell ref="L163:M163"/>
    <mergeCell ref="L165:M165"/>
    <mergeCell ref="L166:M166"/>
    <mergeCell ref="L167:M167"/>
    <mergeCell ref="L169:M169"/>
    <mergeCell ref="L170:M170"/>
    <mergeCell ref="N143:Q143"/>
    <mergeCell ref="N144:Q144"/>
    <mergeCell ref="N146:Q146"/>
    <mergeCell ref="N145:Q145"/>
    <mergeCell ref="N147:Q147"/>
    <mergeCell ref="N148:Q148"/>
    <mergeCell ref="N149:Q149"/>
    <mergeCell ref="N150:Q150"/>
    <mergeCell ref="N151:Q151"/>
    <mergeCell ref="N178:Q178"/>
    <mergeCell ref="N177:Q177"/>
    <mergeCell ref="N160:Q160"/>
    <mergeCell ref="N163:Q163"/>
    <mergeCell ref="N165:Q165"/>
    <mergeCell ref="N166:Q166"/>
    <mergeCell ref="N167:Q167"/>
    <mergeCell ref="N169:Q169"/>
    <mergeCell ref="N170:Q170"/>
    <mergeCell ref="N171:Q171"/>
    <mergeCell ref="N172:Q172"/>
    <mergeCell ref="N173:Q173"/>
    <mergeCell ref="N175:Q175"/>
    <mergeCell ref="N161:Q161"/>
    <mergeCell ref="N162:Q162"/>
    <mergeCell ref="N164:Q164"/>
    <mergeCell ref="N168:Q168"/>
  </mergeCells>
  <hyperlinks>
    <hyperlink ref="F1:G1" location="C2" display="1) Krycí list rozpočtu" xr:uid="{00000000-0004-0000-0700-000000000000}"/>
    <hyperlink ref="H1:K1" location="C86" display="2) Rekapitulácia rozpočtu" xr:uid="{00000000-0004-0000-0700-000001000000}"/>
    <hyperlink ref="L1" location="C129" display="3) Rozpočet" xr:uid="{00000000-0004-0000-0700-000002000000}"/>
    <hyperlink ref="S1:T1" location="'Rekapitulácia stavby'!C2" display="Rekapitulácia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14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107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1221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N103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(SUM(BE103:BE110)+SUM(BE128:BE212))</f>
        <v>0</v>
      </c>
      <c r="I32" s="249"/>
      <c r="J32" s="249"/>
      <c r="K32" s="35"/>
      <c r="L32" s="35"/>
      <c r="M32" s="255">
        <f>ROUND((SUM(BE103:BE110)+SUM(BE128:BE212)),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(SUM(BF103:BF110)+SUM(BF128:BF212))</f>
        <v>0</v>
      </c>
      <c r="I33" s="249"/>
      <c r="J33" s="249"/>
      <c r="K33" s="35"/>
      <c r="L33" s="35"/>
      <c r="M33" s="255">
        <f>ROUND((SUM(BF103:BF110)+SUM(BF128:BF212)),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(SUM(BG103:BG110)+SUM(BG128:BG212))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(SUM(BH103:BH110)+SUM(BH128:BH212))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(SUM(BI103:BI110)+SUM(BI128:BI212))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E3-strecha - E3.1 32-32 Aaministratívna budova ÚVA 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N128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N129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443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N130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N137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N139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444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N140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N172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445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N183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446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N188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168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N193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172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N204</f>
        <v>0</v>
      </c>
      <c r="O99" s="242"/>
      <c r="P99" s="242"/>
      <c r="Q99" s="242"/>
      <c r="R99" s="125"/>
    </row>
    <row r="100" spans="2:65" s="6" customFormat="1" ht="24.9" customHeight="1">
      <c r="B100" s="122"/>
      <c r="C100" s="123"/>
      <c r="D100" s="124" t="s">
        <v>173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241">
        <f>N210</f>
        <v>0</v>
      </c>
      <c r="O100" s="242"/>
      <c r="P100" s="242"/>
      <c r="Q100" s="242"/>
      <c r="R100" s="125"/>
    </row>
    <row r="101" spans="2:65" s="7" customFormat="1" ht="19.95" customHeight="1">
      <c r="B101" s="126"/>
      <c r="C101" s="127"/>
      <c r="D101" s="101" t="s">
        <v>174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82">
        <f>N211</f>
        <v>0</v>
      </c>
      <c r="O101" s="243"/>
      <c r="P101" s="243"/>
      <c r="Q101" s="243"/>
      <c r="R101" s="128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>
      <c r="B103" s="34"/>
      <c r="C103" s="121" t="s">
        <v>175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40">
        <f>ROUND(N104+N105+N106+N107+N108+N109,2)</f>
        <v>0</v>
      </c>
      <c r="O103" s="245"/>
      <c r="P103" s="245"/>
      <c r="Q103" s="245"/>
      <c r="R103" s="36"/>
      <c r="T103" s="129"/>
      <c r="U103" s="130" t="s">
        <v>41</v>
      </c>
    </row>
    <row r="104" spans="2:65" s="1" customFormat="1" ht="18" customHeight="1">
      <c r="B104" s="131"/>
      <c r="C104" s="132"/>
      <c r="D104" s="179" t="s">
        <v>176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ref="BE104:BE109" si="0">IF(U104="základná",N104,0)</f>
        <v>0</v>
      </c>
      <c r="BF104" s="139">
        <f t="shared" ref="BF104:BF109" si="1">IF(U104="znížená",N104,0)</f>
        <v>0</v>
      </c>
      <c r="BG104" s="139">
        <f t="shared" ref="BG104:BG109" si="2">IF(U104="zákl. prenesená",N104,0)</f>
        <v>0</v>
      </c>
      <c r="BH104" s="139">
        <f t="shared" ref="BH104:BH109" si="3">IF(U104="zníž. prenesená",N104,0)</f>
        <v>0</v>
      </c>
      <c r="BI104" s="139">
        <f t="shared" ref="BI104:BI109" si="4">IF(U104="nulová",N104,0)</f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179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180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181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182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33" t="s">
        <v>183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40"/>
      <c r="U109" s="141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184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2" t="s">
        <v>146</v>
      </c>
      <c r="D111" s="113"/>
      <c r="E111" s="113"/>
      <c r="F111" s="113"/>
      <c r="G111" s="113"/>
      <c r="H111" s="113"/>
      <c r="I111" s="113"/>
      <c r="J111" s="113"/>
      <c r="K111" s="113"/>
      <c r="L111" s="178">
        <f>ROUND(SUM(N88+N103),2)</f>
        <v>0</v>
      </c>
      <c r="M111" s="178"/>
      <c r="N111" s="178"/>
      <c r="O111" s="178"/>
      <c r="P111" s="178"/>
      <c r="Q111" s="178"/>
      <c r="R111" s="36"/>
    </row>
    <row r="112" spans="2:65" s="1" customFormat="1" ht="6.9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6" spans="2:63" s="1" customFormat="1" ht="6.9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" customHeight="1">
      <c r="B117" s="34"/>
      <c r="C117" s="193" t="s">
        <v>185</v>
      </c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36"/>
    </row>
    <row r="118" spans="2:63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17</v>
      </c>
      <c r="D119" s="35"/>
      <c r="E119" s="35"/>
      <c r="F119" s="250" t="str">
        <f>F6</f>
        <v>IA 0138/0 ENERGETICKÉ ÚSPORY BUDOV</v>
      </c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35"/>
      <c r="R119" s="36"/>
    </row>
    <row r="120" spans="2:63" s="1" customFormat="1" ht="36.9" customHeight="1">
      <c r="B120" s="34"/>
      <c r="C120" s="68" t="s">
        <v>153</v>
      </c>
      <c r="D120" s="35"/>
      <c r="E120" s="35"/>
      <c r="F120" s="195" t="str">
        <f>F7</f>
        <v>E3-strecha - E3.1 32-32 Aaministratívna budova ÚVA  Oprava a zateplenie strechy</v>
      </c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35"/>
      <c r="R120" s="36"/>
    </row>
    <row r="121" spans="2:63" s="1" customFormat="1" ht="6.9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21</v>
      </c>
      <c r="D122" s="35"/>
      <c r="E122" s="35"/>
      <c r="F122" s="27" t="str">
        <f>F9</f>
        <v>DUSLO a.s. ŠAĽA</v>
      </c>
      <c r="G122" s="35"/>
      <c r="H122" s="35"/>
      <c r="I122" s="35"/>
      <c r="J122" s="35"/>
      <c r="K122" s="29" t="s">
        <v>23</v>
      </c>
      <c r="L122" s="35"/>
      <c r="M122" s="254" t="str">
        <f>IF(O9="","",O9)</f>
        <v>20. 12. 2018</v>
      </c>
      <c r="N122" s="254"/>
      <c r="O122" s="254"/>
      <c r="P122" s="254"/>
      <c r="Q122" s="35"/>
      <c r="R122" s="36"/>
    </row>
    <row r="123" spans="2:63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3.2">
      <c r="B124" s="34"/>
      <c r="C124" s="29" t="s">
        <v>25</v>
      </c>
      <c r="D124" s="35"/>
      <c r="E124" s="35"/>
      <c r="F124" s="27" t="str">
        <f>E12</f>
        <v xml:space="preserve"> </v>
      </c>
      <c r="G124" s="35"/>
      <c r="H124" s="35"/>
      <c r="I124" s="35"/>
      <c r="J124" s="35"/>
      <c r="K124" s="29" t="s">
        <v>31</v>
      </c>
      <c r="L124" s="35"/>
      <c r="M124" s="205" t="str">
        <f>E18</f>
        <v>Ing.Tomáš Lenčéš, Expro,s.r.o. Šaľa</v>
      </c>
      <c r="N124" s="205"/>
      <c r="O124" s="205"/>
      <c r="P124" s="205"/>
      <c r="Q124" s="205"/>
      <c r="R124" s="36"/>
    </row>
    <row r="125" spans="2:63" s="1" customFormat="1" ht="14.4" customHeight="1">
      <c r="B125" s="34"/>
      <c r="C125" s="29" t="s">
        <v>29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35</v>
      </c>
      <c r="L125" s="35"/>
      <c r="M125" s="205" t="str">
        <f>E21</f>
        <v>Ing.Silvia Gujberová</v>
      </c>
      <c r="N125" s="205"/>
      <c r="O125" s="205"/>
      <c r="P125" s="205"/>
      <c r="Q125" s="205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2"/>
      <c r="C127" s="143" t="s">
        <v>186</v>
      </c>
      <c r="D127" s="144" t="s">
        <v>187</v>
      </c>
      <c r="E127" s="144" t="s">
        <v>59</v>
      </c>
      <c r="F127" s="232" t="s">
        <v>188</v>
      </c>
      <c r="G127" s="232"/>
      <c r="H127" s="232"/>
      <c r="I127" s="232"/>
      <c r="J127" s="144" t="s">
        <v>189</v>
      </c>
      <c r="K127" s="144" t="s">
        <v>190</v>
      </c>
      <c r="L127" s="232" t="s">
        <v>191</v>
      </c>
      <c r="M127" s="232"/>
      <c r="N127" s="232" t="s">
        <v>158</v>
      </c>
      <c r="O127" s="232"/>
      <c r="P127" s="232"/>
      <c r="Q127" s="233"/>
      <c r="R127" s="145"/>
      <c r="T127" s="75" t="s">
        <v>192</v>
      </c>
      <c r="U127" s="76" t="s">
        <v>41</v>
      </c>
      <c r="V127" s="76" t="s">
        <v>193</v>
      </c>
      <c r="W127" s="76" t="s">
        <v>194</v>
      </c>
      <c r="X127" s="76" t="s">
        <v>195</v>
      </c>
      <c r="Y127" s="76" t="s">
        <v>196</v>
      </c>
      <c r="Z127" s="76" t="s">
        <v>197</v>
      </c>
      <c r="AA127" s="77" t="s">
        <v>198</v>
      </c>
    </row>
    <row r="128" spans="2:63" s="1" customFormat="1" ht="29.25" customHeight="1">
      <c r="B128" s="34"/>
      <c r="C128" s="79" t="s">
        <v>155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34">
        <f>BK128</f>
        <v>0</v>
      </c>
      <c r="O128" s="235"/>
      <c r="P128" s="235"/>
      <c r="Q128" s="235"/>
      <c r="R128" s="36"/>
      <c r="T128" s="78"/>
      <c r="U128" s="50"/>
      <c r="V128" s="50"/>
      <c r="W128" s="146">
        <f>W129+W139+W204+W210+W213</f>
        <v>0</v>
      </c>
      <c r="X128" s="50"/>
      <c r="Y128" s="146">
        <f>Y129+Y139+Y204+Y210+Y213</f>
        <v>28.944342155999994</v>
      </c>
      <c r="Z128" s="50"/>
      <c r="AA128" s="147">
        <f>AA129+AA139+AA204+AA210+AA213</f>
        <v>0.54815999999999998</v>
      </c>
      <c r="AT128" s="18" t="s">
        <v>76</v>
      </c>
      <c r="AU128" s="18" t="s">
        <v>160</v>
      </c>
      <c r="BK128" s="148">
        <f>BK129+BK139+BK204+BK210+BK213</f>
        <v>0</v>
      </c>
    </row>
    <row r="129" spans="2:65" s="9" customFormat="1" ht="37.35" customHeight="1">
      <c r="B129" s="149"/>
      <c r="C129" s="150"/>
      <c r="D129" s="151" t="s">
        <v>161</v>
      </c>
      <c r="E129" s="151"/>
      <c r="F129" s="151"/>
      <c r="G129" s="151"/>
      <c r="H129" s="151"/>
      <c r="I129" s="151"/>
      <c r="J129" s="151"/>
      <c r="K129" s="151"/>
      <c r="L129" s="151"/>
      <c r="M129" s="151"/>
      <c r="N129" s="236">
        <f>BK129</f>
        <v>0</v>
      </c>
      <c r="O129" s="237"/>
      <c r="P129" s="237"/>
      <c r="Q129" s="237"/>
      <c r="R129" s="152"/>
      <c r="T129" s="153"/>
      <c r="U129" s="150"/>
      <c r="V129" s="150"/>
      <c r="W129" s="154">
        <f>W130+W133+W137</f>
        <v>0</v>
      </c>
      <c r="X129" s="150"/>
      <c r="Y129" s="154">
        <f>Y130+Y133+Y137</f>
        <v>3.3264719999999999</v>
      </c>
      <c r="Z129" s="150"/>
      <c r="AA129" s="155">
        <f>AA130+AA133+AA137</f>
        <v>0</v>
      </c>
      <c r="AR129" s="156" t="s">
        <v>85</v>
      </c>
      <c r="AT129" s="157" t="s">
        <v>76</v>
      </c>
      <c r="AU129" s="157" t="s">
        <v>77</v>
      </c>
      <c r="AY129" s="156" t="s">
        <v>199</v>
      </c>
      <c r="BK129" s="158">
        <f>BK130+BK133+BK137</f>
        <v>0</v>
      </c>
    </row>
    <row r="130" spans="2:65" s="9" customFormat="1" ht="19.95" customHeight="1">
      <c r="B130" s="149"/>
      <c r="C130" s="150"/>
      <c r="D130" s="159" t="s">
        <v>443</v>
      </c>
      <c r="E130" s="159"/>
      <c r="F130" s="159"/>
      <c r="G130" s="159"/>
      <c r="H130" s="159"/>
      <c r="I130" s="159"/>
      <c r="J130" s="159"/>
      <c r="K130" s="159"/>
      <c r="L130" s="159"/>
      <c r="M130" s="159"/>
      <c r="N130" s="226">
        <f>BK130</f>
        <v>0</v>
      </c>
      <c r="O130" s="227"/>
      <c r="P130" s="227"/>
      <c r="Q130" s="227"/>
      <c r="R130" s="152"/>
      <c r="T130" s="153"/>
      <c r="U130" s="150"/>
      <c r="V130" s="150"/>
      <c r="W130" s="154">
        <f>SUM(W131:W132)</f>
        <v>0</v>
      </c>
      <c r="X130" s="150"/>
      <c r="Y130" s="154">
        <f>SUM(Y131:Y132)</f>
        <v>2.7011120000000002</v>
      </c>
      <c r="Z130" s="150"/>
      <c r="AA130" s="155">
        <f>SUM(AA131:AA132)</f>
        <v>0</v>
      </c>
      <c r="AR130" s="156" t="s">
        <v>85</v>
      </c>
      <c r="AT130" s="157" t="s">
        <v>76</v>
      </c>
      <c r="AU130" s="157" t="s">
        <v>85</v>
      </c>
      <c r="AY130" s="156" t="s">
        <v>199</v>
      </c>
      <c r="BK130" s="158">
        <f>SUM(BK131:BK132)</f>
        <v>0</v>
      </c>
    </row>
    <row r="131" spans="2:65" s="1" customFormat="1" ht="25.5" customHeight="1">
      <c r="B131" s="131"/>
      <c r="C131" s="160" t="s">
        <v>85</v>
      </c>
      <c r="D131" s="160" t="s">
        <v>200</v>
      </c>
      <c r="E131" s="161" t="s">
        <v>447</v>
      </c>
      <c r="F131" s="228" t="s">
        <v>1222</v>
      </c>
      <c r="G131" s="228"/>
      <c r="H131" s="228"/>
      <c r="I131" s="228"/>
      <c r="J131" s="162" t="s">
        <v>203</v>
      </c>
      <c r="K131" s="163">
        <v>8</v>
      </c>
      <c r="L131" s="230">
        <v>0</v>
      </c>
      <c r="M131" s="230"/>
      <c r="N131" s="220">
        <f>ROUND(L131*K131,3)</f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>V131*K131</f>
        <v>0</v>
      </c>
      <c r="X131" s="166">
        <v>0.32311000000000001</v>
      </c>
      <c r="Y131" s="166">
        <f>X131*K131</f>
        <v>2.5848800000000001</v>
      </c>
      <c r="Z131" s="166">
        <v>0</v>
      </c>
      <c r="AA131" s="167">
        <f>Z131*K131</f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>IF(U131="základná",N131,0)</f>
        <v>0</v>
      </c>
      <c r="BF131" s="105">
        <f>IF(U131="znížená",N131,0)</f>
        <v>0</v>
      </c>
      <c r="BG131" s="105">
        <f>IF(U131="zákl. prenesená",N131,0)</f>
        <v>0</v>
      </c>
      <c r="BH131" s="105">
        <f>IF(U131="zníž. prenesená",N131,0)</f>
        <v>0</v>
      </c>
      <c r="BI131" s="105">
        <f>IF(U131="nulová",N131,0)</f>
        <v>0</v>
      </c>
      <c r="BJ131" s="18" t="s">
        <v>178</v>
      </c>
      <c r="BK131" s="168">
        <f>ROUND(L131*K131,3)</f>
        <v>0</v>
      </c>
      <c r="BL131" s="18" t="s">
        <v>204</v>
      </c>
      <c r="BM131" s="18" t="s">
        <v>1223</v>
      </c>
    </row>
    <row r="132" spans="2:65" s="1" customFormat="1" ht="25.5" customHeight="1">
      <c r="B132" s="131"/>
      <c r="C132" s="160" t="s">
        <v>178</v>
      </c>
      <c r="D132" s="160" t="s">
        <v>200</v>
      </c>
      <c r="E132" s="161" t="s">
        <v>450</v>
      </c>
      <c r="F132" s="228" t="s">
        <v>1224</v>
      </c>
      <c r="G132" s="228"/>
      <c r="H132" s="228"/>
      <c r="I132" s="228"/>
      <c r="J132" s="162" t="s">
        <v>299</v>
      </c>
      <c r="K132" s="163">
        <v>0.11600000000000001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1.002</v>
      </c>
      <c r="Y132" s="166">
        <f>X132*K132</f>
        <v>0.116232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1225</v>
      </c>
    </row>
    <row r="133" spans="2:65" s="9" customFormat="1" ht="29.85" customHeight="1">
      <c r="B133" s="149"/>
      <c r="C133" s="150"/>
      <c r="D133" s="159" t="s">
        <v>163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SUM(W134:W136)</f>
        <v>0</v>
      </c>
      <c r="X133" s="150"/>
      <c r="Y133" s="154">
        <f>SUM(Y134:Y136)</f>
        <v>0.62535999999999992</v>
      </c>
      <c r="Z133" s="150"/>
      <c r="AA133" s="155">
        <f>SUM(AA134:AA136)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SUM(BK134:BK136)</f>
        <v>0</v>
      </c>
    </row>
    <row r="134" spans="2:65" s="1" customFormat="1" ht="25.5" customHeight="1">
      <c r="B134" s="131"/>
      <c r="C134" s="160" t="s">
        <v>209</v>
      </c>
      <c r="D134" s="160" t="s">
        <v>200</v>
      </c>
      <c r="E134" s="161" t="s">
        <v>453</v>
      </c>
      <c r="F134" s="228" t="s">
        <v>454</v>
      </c>
      <c r="G134" s="228"/>
      <c r="H134" s="228"/>
      <c r="I134" s="228"/>
      <c r="J134" s="162" t="s">
        <v>251</v>
      </c>
      <c r="K134" s="163">
        <v>86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5.3E-3</v>
      </c>
      <c r="Y134" s="166">
        <f>X134*K134</f>
        <v>0.45579999999999998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1226</v>
      </c>
    </row>
    <row r="135" spans="2:65" s="1" customFormat="1" ht="51" customHeight="1">
      <c r="B135" s="131"/>
      <c r="C135" s="160" t="s">
        <v>204</v>
      </c>
      <c r="D135" s="160" t="s">
        <v>200</v>
      </c>
      <c r="E135" s="161" t="s">
        <v>456</v>
      </c>
      <c r="F135" s="228" t="s">
        <v>457</v>
      </c>
      <c r="G135" s="228"/>
      <c r="H135" s="228"/>
      <c r="I135" s="228"/>
      <c r="J135" s="162" t="s">
        <v>316</v>
      </c>
      <c r="K135" s="163">
        <v>172</v>
      </c>
      <c r="L135" s="230">
        <v>0</v>
      </c>
      <c r="M135" s="230"/>
      <c r="N135" s="220">
        <f>ROUND(L135*K135,3)</f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>V135*K135</f>
        <v>0</v>
      </c>
      <c r="X135" s="166">
        <v>1.2999999999999999E-4</v>
      </c>
      <c r="Y135" s="166">
        <f>X135*K135</f>
        <v>2.2359999999999998E-2</v>
      </c>
      <c r="Z135" s="166">
        <v>0</v>
      </c>
      <c r="AA135" s="167">
        <f>Z135*K135</f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>IF(U135="základná",N135,0)</f>
        <v>0</v>
      </c>
      <c r="BF135" s="105">
        <f>IF(U135="znížená",N135,0)</f>
        <v>0</v>
      </c>
      <c r="BG135" s="105">
        <f>IF(U135="zákl. prenesená",N135,0)</f>
        <v>0</v>
      </c>
      <c r="BH135" s="105">
        <f>IF(U135="zníž. prenesená",N135,0)</f>
        <v>0</v>
      </c>
      <c r="BI135" s="105">
        <f>IF(U135="nulová",N135,0)</f>
        <v>0</v>
      </c>
      <c r="BJ135" s="18" t="s">
        <v>178</v>
      </c>
      <c r="BK135" s="168">
        <f>ROUND(L135*K135,3)</f>
        <v>0</v>
      </c>
      <c r="BL135" s="18" t="s">
        <v>204</v>
      </c>
      <c r="BM135" s="18" t="s">
        <v>1227</v>
      </c>
    </row>
    <row r="136" spans="2:65" s="1" customFormat="1" ht="51" customHeight="1">
      <c r="B136" s="131"/>
      <c r="C136" s="160" t="s">
        <v>216</v>
      </c>
      <c r="D136" s="160" t="s">
        <v>200</v>
      </c>
      <c r="E136" s="161" t="s">
        <v>1228</v>
      </c>
      <c r="F136" s="228" t="s">
        <v>1229</v>
      </c>
      <c r="G136" s="228"/>
      <c r="H136" s="228"/>
      <c r="I136" s="228"/>
      <c r="J136" s="162" t="s">
        <v>316</v>
      </c>
      <c r="K136" s="163">
        <v>128</v>
      </c>
      <c r="L136" s="230">
        <v>0</v>
      </c>
      <c r="M136" s="230"/>
      <c r="N136" s="220">
        <f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>V136*K136</f>
        <v>0</v>
      </c>
      <c r="X136" s="166">
        <v>1.15E-3</v>
      </c>
      <c r="Y136" s="166">
        <f>X136*K136</f>
        <v>0.1472</v>
      </c>
      <c r="Z136" s="166">
        <v>0</v>
      </c>
      <c r="AA136" s="167">
        <f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>IF(U136="základná",N136,0)</f>
        <v>0</v>
      </c>
      <c r="BF136" s="105">
        <f>IF(U136="znížená",N136,0)</f>
        <v>0</v>
      </c>
      <c r="BG136" s="105">
        <f>IF(U136="zákl. prenesená",N136,0)</f>
        <v>0</v>
      </c>
      <c r="BH136" s="105">
        <f>IF(U136="zníž. prenesená",N136,0)</f>
        <v>0</v>
      </c>
      <c r="BI136" s="105">
        <f>IF(U136="nulová",N136,0)</f>
        <v>0</v>
      </c>
      <c r="BJ136" s="18" t="s">
        <v>178</v>
      </c>
      <c r="BK136" s="168">
        <f>ROUND(L136*K136,3)</f>
        <v>0</v>
      </c>
      <c r="BL136" s="18" t="s">
        <v>204</v>
      </c>
      <c r="BM136" s="18" t="s">
        <v>1230</v>
      </c>
    </row>
    <row r="137" spans="2:65" s="9" customFormat="1" ht="29.85" customHeight="1">
      <c r="B137" s="149"/>
      <c r="C137" s="150"/>
      <c r="D137" s="159" t="s">
        <v>164</v>
      </c>
      <c r="E137" s="159"/>
      <c r="F137" s="159"/>
      <c r="G137" s="159"/>
      <c r="H137" s="159"/>
      <c r="I137" s="159"/>
      <c r="J137" s="159"/>
      <c r="K137" s="159"/>
      <c r="L137" s="159"/>
      <c r="M137" s="159"/>
      <c r="N137" s="222">
        <f>BK137</f>
        <v>0</v>
      </c>
      <c r="O137" s="223"/>
      <c r="P137" s="223"/>
      <c r="Q137" s="223"/>
      <c r="R137" s="152"/>
      <c r="T137" s="153"/>
      <c r="U137" s="150"/>
      <c r="V137" s="150"/>
      <c r="W137" s="154">
        <f>W138</f>
        <v>0</v>
      </c>
      <c r="X137" s="150"/>
      <c r="Y137" s="154">
        <f>Y138</f>
        <v>0</v>
      </c>
      <c r="Z137" s="150"/>
      <c r="AA137" s="155">
        <f>AA138</f>
        <v>0</v>
      </c>
      <c r="AR137" s="156" t="s">
        <v>85</v>
      </c>
      <c r="AT137" s="157" t="s">
        <v>76</v>
      </c>
      <c r="AU137" s="157" t="s">
        <v>85</v>
      </c>
      <c r="AY137" s="156" t="s">
        <v>199</v>
      </c>
      <c r="BK137" s="158">
        <f>BK138</f>
        <v>0</v>
      </c>
    </row>
    <row r="138" spans="2:65" s="1" customFormat="1" ht="38.25" customHeight="1">
      <c r="B138" s="131"/>
      <c r="C138" s="160" t="s">
        <v>220</v>
      </c>
      <c r="D138" s="160" t="s">
        <v>200</v>
      </c>
      <c r="E138" s="161" t="s">
        <v>319</v>
      </c>
      <c r="F138" s="228" t="s">
        <v>320</v>
      </c>
      <c r="G138" s="228"/>
      <c r="H138" s="228"/>
      <c r="I138" s="228"/>
      <c r="J138" s="162" t="s">
        <v>299</v>
      </c>
      <c r="K138" s="163">
        <v>3.3260000000000001</v>
      </c>
      <c r="L138" s="230">
        <v>0</v>
      </c>
      <c r="M138" s="230"/>
      <c r="N138" s="220">
        <f>ROUND(L138*K138,3)</f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>V138*K138</f>
        <v>0</v>
      </c>
      <c r="X138" s="166">
        <v>0</v>
      </c>
      <c r="Y138" s="166">
        <f>X138*K138</f>
        <v>0</v>
      </c>
      <c r="Z138" s="166">
        <v>0</v>
      </c>
      <c r="AA138" s="167">
        <f>Z138*K138</f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>IF(U138="základná",N138,0)</f>
        <v>0</v>
      </c>
      <c r="BF138" s="105">
        <f>IF(U138="znížená",N138,0)</f>
        <v>0</v>
      </c>
      <c r="BG138" s="105">
        <f>IF(U138="zákl. prenesená",N138,0)</f>
        <v>0</v>
      </c>
      <c r="BH138" s="105">
        <f>IF(U138="zníž. prenesená",N138,0)</f>
        <v>0</v>
      </c>
      <c r="BI138" s="105">
        <f>IF(U138="nulová",N138,0)</f>
        <v>0</v>
      </c>
      <c r="BJ138" s="18" t="s">
        <v>178</v>
      </c>
      <c r="BK138" s="168">
        <f>ROUND(L138*K138,3)</f>
        <v>0</v>
      </c>
      <c r="BL138" s="18" t="s">
        <v>204</v>
      </c>
      <c r="BM138" s="18" t="s">
        <v>1231</v>
      </c>
    </row>
    <row r="139" spans="2:65" s="9" customFormat="1" ht="37.35" customHeight="1">
      <c r="B139" s="149"/>
      <c r="C139" s="150"/>
      <c r="D139" s="151" t="s">
        <v>165</v>
      </c>
      <c r="E139" s="151"/>
      <c r="F139" s="151"/>
      <c r="G139" s="151"/>
      <c r="H139" s="151"/>
      <c r="I139" s="151"/>
      <c r="J139" s="151"/>
      <c r="K139" s="151"/>
      <c r="L139" s="151"/>
      <c r="M139" s="151"/>
      <c r="N139" s="224">
        <f>BK139</f>
        <v>0</v>
      </c>
      <c r="O139" s="225"/>
      <c r="P139" s="225"/>
      <c r="Q139" s="225"/>
      <c r="R139" s="152"/>
      <c r="T139" s="153"/>
      <c r="U139" s="150"/>
      <c r="V139" s="150"/>
      <c r="W139" s="154">
        <f>W140+W172+W183+W188+W193</f>
        <v>0</v>
      </c>
      <c r="X139" s="150"/>
      <c r="Y139" s="154">
        <f>Y140+Y172+Y183+Y188+Y193</f>
        <v>25.617870155999995</v>
      </c>
      <c r="Z139" s="150"/>
      <c r="AA139" s="155">
        <f>AA140+AA172+AA183+AA188+AA193</f>
        <v>0.54815999999999998</v>
      </c>
      <c r="AR139" s="156" t="s">
        <v>178</v>
      </c>
      <c r="AT139" s="157" t="s">
        <v>76</v>
      </c>
      <c r="AU139" s="157" t="s">
        <v>77</v>
      </c>
      <c r="AY139" s="156" t="s">
        <v>199</v>
      </c>
      <c r="BK139" s="158">
        <f>BK140+BK172+BK183+BK188+BK193</f>
        <v>0</v>
      </c>
    </row>
    <row r="140" spans="2:65" s="9" customFormat="1" ht="19.95" customHeight="1">
      <c r="B140" s="149"/>
      <c r="C140" s="150"/>
      <c r="D140" s="159" t="s">
        <v>444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226">
        <f>BK140</f>
        <v>0</v>
      </c>
      <c r="O140" s="227"/>
      <c r="P140" s="227"/>
      <c r="Q140" s="227"/>
      <c r="R140" s="152"/>
      <c r="T140" s="153"/>
      <c r="U140" s="150"/>
      <c r="V140" s="150"/>
      <c r="W140" s="154">
        <f>SUM(W141:W171)</f>
        <v>0</v>
      </c>
      <c r="X140" s="150"/>
      <c r="Y140" s="154">
        <f>SUM(Y141:Y171)</f>
        <v>1.2579222000000001</v>
      </c>
      <c r="Z140" s="150"/>
      <c r="AA140" s="155">
        <f>SUM(AA141:AA171)</f>
        <v>0.09</v>
      </c>
      <c r="AR140" s="156" t="s">
        <v>178</v>
      </c>
      <c r="AT140" s="157" t="s">
        <v>76</v>
      </c>
      <c r="AU140" s="157" t="s">
        <v>85</v>
      </c>
      <c r="AY140" s="156" t="s">
        <v>199</v>
      </c>
      <c r="BK140" s="158">
        <f>SUM(BK141:BK171)</f>
        <v>0</v>
      </c>
    </row>
    <row r="141" spans="2:65" s="1" customFormat="1" ht="51" customHeight="1">
      <c r="B141" s="131"/>
      <c r="C141" s="160" t="s">
        <v>224</v>
      </c>
      <c r="D141" s="160" t="s">
        <v>200</v>
      </c>
      <c r="E141" s="161" t="s">
        <v>463</v>
      </c>
      <c r="F141" s="228" t="s">
        <v>464</v>
      </c>
      <c r="G141" s="228"/>
      <c r="H141" s="228"/>
      <c r="I141" s="228"/>
      <c r="J141" s="162" t="s">
        <v>203</v>
      </c>
      <c r="K141" s="163">
        <v>9</v>
      </c>
      <c r="L141" s="230">
        <v>0</v>
      </c>
      <c r="M141" s="230"/>
      <c r="N141" s="220">
        <f t="shared" ref="N141:N171" si="5">ROUND(L141*K141,3)</f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ref="W141:W171" si="6">V141*K141</f>
        <v>0</v>
      </c>
      <c r="X141" s="166">
        <v>0</v>
      </c>
      <c r="Y141" s="166">
        <f t="shared" ref="Y141:Y171" si="7">X141*K141</f>
        <v>0</v>
      </c>
      <c r="Z141" s="166">
        <v>0.01</v>
      </c>
      <c r="AA141" s="167">
        <f t="shared" ref="AA141:AA171" si="8">Z141*K141</f>
        <v>0.09</v>
      </c>
      <c r="AR141" s="18" t="s">
        <v>261</v>
      </c>
      <c r="AT141" s="18" t="s">
        <v>200</v>
      </c>
      <c r="AU141" s="18" t="s">
        <v>178</v>
      </c>
      <c r="AY141" s="18" t="s">
        <v>199</v>
      </c>
      <c r="BE141" s="105">
        <f t="shared" ref="BE141:BE171" si="9">IF(U141="základná",N141,0)</f>
        <v>0</v>
      </c>
      <c r="BF141" s="105">
        <f t="shared" ref="BF141:BF171" si="10">IF(U141="znížená",N141,0)</f>
        <v>0</v>
      </c>
      <c r="BG141" s="105">
        <f t="shared" ref="BG141:BG171" si="11">IF(U141="zákl. prenesená",N141,0)</f>
        <v>0</v>
      </c>
      <c r="BH141" s="105">
        <f t="shared" ref="BH141:BH171" si="12">IF(U141="zníž. prenesená",N141,0)</f>
        <v>0</v>
      </c>
      <c r="BI141" s="105">
        <f t="shared" ref="BI141:BI171" si="13">IF(U141="nulová",N141,0)</f>
        <v>0</v>
      </c>
      <c r="BJ141" s="18" t="s">
        <v>178</v>
      </c>
      <c r="BK141" s="168">
        <f t="shared" ref="BK141:BK171" si="14">ROUND(L141*K141,3)</f>
        <v>0</v>
      </c>
      <c r="BL141" s="18" t="s">
        <v>261</v>
      </c>
      <c r="BM141" s="18" t="s">
        <v>1232</v>
      </c>
    </row>
    <row r="142" spans="2:65" s="1" customFormat="1" ht="38.25" customHeight="1">
      <c r="B142" s="131"/>
      <c r="C142" s="160" t="s">
        <v>228</v>
      </c>
      <c r="D142" s="160" t="s">
        <v>200</v>
      </c>
      <c r="E142" s="161" t="s">
        <v>466</v>
      </c>
      <c r="F142" s="228" t="s">
        <v>467</v>
      </c>
      <c r="G142" s="228"/>
      <c r="H142" s="228"/>
      <c r="I142" s="228"/>
      <c r="J142" s="162" t="s">
        <v>203</v>
      </c>
      <c r="K142" s="163">
        <v>9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1233</v>
      </c>
    </row>
    <row r="143" spans="2:65" s="1" customFormat="1" ht="16.5" customHeight="1">
      <c r="B143" s="131"/>
      <c r="C143" s="169" t="s">
        <v>232</v>
      </c>
      <c r="D143" s="169" t="s">
        <v>327</v>
      </c>
      <c r="E143" s="170" t="s">
        <v>469</v>
      </c>
      <c r="F143" s="229" t="s">
        <v>470</v>
      </c>
      <c r="G143" s="229"/>
      <c r="H143" s="229"/>
      <c r="I143" s="229"/>
      <c r="J143" s="171" t="s">
        <v>471</v>
      </c>
      <c r="K143" s="172">
        <v>2.25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1E-3</v>
      </c>
      <c r="Y143" s="166">
        <f t="shared" si="7"/>
        <v>2.2500000000000003E-3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1234</v>
      </c>
    </row>
    <row r="144" spans="2:65" s="1" customFormat="1" ht="38.25" customHeight="1">
      <c r="B144" s="131"/>
      <c r="C144" s="160" t="s">
        <v>236</v>
      </c>
      <c r="D144" s="160" t="s">
        <v>200</v>
      </c>
      <c r="E144" s="161" t="s">
        <v>473</v>
      </c>
      <c r="F144" s="228" t="s">
        <v>1235</v>
      </c>
      <c r="G144" s="228"/>
      <c r="H144" s="228"/>
      <c r="I144" s="228"/>
      <c r="J144" s="162" t="s">
        <v>203</v>
      </c>
      <c r="K144" s="163">
        <v>693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261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1236</v>
      </c>
    </row>
    <row r="145" spans="2:65" s="1" customFormat="1" ht="25.5" customHeight="1">
      <c r="B145" s="131"/>
      <c r="C145" s="169" t="s">
        <v>240</v>
      </c>
      <c r="D145" s="169" t="s">
        <v>327</v>
      </c>
      <c r="E145" s="170" t="s">
        <v>476</v>
      </c>
      <c r="F145" s="229" t="s">
        <v>1028</v>
      </c>
      <c r="G145" s="229"/>
      <c r="H145" s="229"/>
      <c r="I145" s="229"/>
      <c r="J145" s="171" t="s">
        <v>316</v>
      </c>
      <c r="K145" s="172">
        <v>2772</v>
      </c>
      <c r="L145" s="231">
        <v>0</v>
      </c>
      <c r="M145" s="231"/>
      <c r="N145" s="221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326</v>
      </c>
      <c r="AT145" s="18" t="s">
        <v>327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1237</v>
      </c>
    </row>
    <row r="146" spans="2:65" s="1" customFormat="1" ht="25.5" customHeight="1">
      <c r="B146" s="131"/>
      <c r="C146" s="169" t="s">
        <v>244</v>
      </c>
      <c r="D146" s="169" t="s">
        <v>327</v>
      </c>
      <c r="E146" s="170" t="s">
        <v>479</v>
      </c>
      <c r="F146" s="229" t="s">
        <v>480</v>
      </c>
      <c r="G146" s="229"/>
      <c r="H146" s="229"/>
      <c r="I146" s="229"/>
      <c r="J146" s="171" t="s">
        <v>203</v>
      </c>
      <c r="K146" s="172">
        <v>706.86</v>
      </c>
      <c r="L146" s="231">
        <v>0</v>
      </c>
      <c r="M146" s="231"/>
      <c r="N146" s="221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326</v>
      </c>
      <c r="AT146" s="18" t="s">
        <v>327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1238</v>
      </c>
    </row>
    <row r="147" spans="2:65" s="1" customFormat="1" ht="25.5" customHeight="1">
      <c r="B147" s="131"/>
      <c r="C147" s="160" t="s">
        <v>248</v>
      </c>
      <c r="D147" s="160" t="s">
        <v>200</v>
      </c>
      <c r="E147" s="161" t="s">
        <v>482</v>
      </c>
      <c r="F147" s="228" t="s">
        <v>483</v>
      </c>
      <c r="G147" s="228"/>
      <c r="H147" s="228"/>
      <c r="I147" s="228"/>
      <c r="J147" s="162" t="s">
        <v>203</v>
      </c>
      <c r="K147" s="163">
        <v>667.8</v>
      </c>
      <c r="L147" s="230">
        <v>0</v>
      </c>
      <c r="M147" s="230"/>
      <c r="N147" s="220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261</v>
      </c>
      <c r="AT147" s="18" t="s">
        <v>200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1239</v>
      </c>
    </row>
    <row r="148" spans="2:65" s="1" customFormat="1" ht="38.25" customHeight="1">
      <c r="B148" s="131"/>
      <c r="C148" s="160" t="s">
        <v>253</v>
      </c>
      <c r="D148" s="160" t="s">
        <v>200</v>
      </c>
      <c r="E148" s="161" t="s">
        <v>485</v>
      </c>
      <c r="F148" s="228" t="s">
        <v>486</v>
      </c>
      <c r="G148" s="228"/>
      <c r="H148" s="228"/>
      <c r="I148" s="228"/>
      <c r="J148" s="162" t="s">
        <v>203</v>
      </c>
      <c r="K148" s="163">
        <v>15.9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4.8999999999999998E-4</v>
      </c>
      <c r="Y148" s="166">
        <f t="shared" si="7"/>
        <v>7.7910000000000002E-3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1240</v>
      </c>
    </row>
    <row r="149" spans="2:65" s="1" customFormat="1" ht="25.5" customHeight="1">
      <c r="B149" s="131"/>
      <c r="C149" s="169" t="s">
        <v>257</v>
      </c>
      <c r="D149" s="169" t="s">
        <v>327</v>
      </c>
      <c r="E149" s="170" t="s">
        <v>479</v>
      </c>
      <c r="F149" s="229" t="s">
        <v>480</v>
      </c>
      <c r="G149" s="229"/>
      <c r="H149" s="229"/>
      <c r="I149" s="229"/>
      <c r="J149" s="171" t="s">
        <v>203</v>
      </c>
      <c r="K149" s="172">
        <v>19.079999999999998</v>
      </c>
      <c r="L149" s="231">
        <v>0</v>
      </c>
      <c r="M149" s="231"/>
      <c r="N149" s="221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326</v>
      </c>
      <c r="AT149" s="18" t="s">
        <v>327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1241</v>
      </c>
    </row>
    <row r="150" spans="2:65" s="1" customFormat="1" ht="25.5" customHeight="1">
      <c r="B150" s="131"/>
      <c r="C150" s="160" t="s">
        <v>261</v>
      </c>
      <c r="D150" s="160" t="s">
        <v>200</v>
      </c>
      <c r="E150" s="161" t="s">
        <v>489</v>
      </c>
      <c r="F150" s="228" t="s">
        <v>490</v>
      </c>
      <c r="G150" s="228"/>
      <c r="H150" s="228"/>
      <c r="I150" s="228"/>
      <c r="J150" s="162" t="s">
        <v>316</v>
      </c>
      <c r="K150" s="163">
        <v>22</v>
      </c>
      <c r="L150" s="230">
        <v>0</v>
      </c>
      <c r="M150" s="230"/>
      <c r="N150" s="220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4.0000000000000003E-5</v>
      </c>
      <c r="Y150" s="166">
        <f t="shared" si="7"/>
        <v>8.8000000000000003E-4</v>
      </c>
      <c r="Z150" s="166">
        <v>0</v>
      </c>
      <c r="AA150" s="167">
        <f t="shared" si="8"/>
        <v>0</v>
      </c>
      <c r="AR150" s="18" t="s">
        <v>261</v>
      </c>
      <c r="AT150" s="18" t="s">
        <v>200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1242</v>
      </c>
    </row>
    <row r="151" spans="2:65" s="1" customFormat="1" ht="25.5" customHeight="1">
      <c r="B151" s="131"/>
      <c r="C151" s="169" t="s">
        <v>265</v>
      </c>
      <c r="D151" s="169" t="s">
        <v>327</v>
      </c>
      <c r="E151" s="170" t="s">
        <v>492</v>
      </c>
      <c r="F151" s="229" t="s">
        <v>493</v>
      </c>
      <c r="G151" s="229"/>
      <c r="H151" s="229"/>
      <c r="I151" s="229"/>
      <c r="J151" s="171" t="s">
        <v>316</v>
      </c>
      <c r="K151" s="172">
        <v>22</v>
      </c>
      <c r="L151" s="231">
        <v>0</v>
      </c>
      <c r="M151" s="231"/>
      <c r="N151" s="221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8" t="s">
        <v>326</v>
      </c>
      <c r="AT151" s="18" t="s">
        <v>327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1243</v>
      </c>
    </row>
    <row r="152" spans="2:65" s="1" customFormat="1" ht="25.5" customHeight="1">
      <c r="B152" s="131"/>
      <c r="C152" s="160" t="s">
        <v>269</v>
      </c>
      <c r="D152" s="160" t="s">
        <v>200</v>
      </c>
      <c r="E152" s="161" t="s">
        <v>495</v>
      </c>
      <c r="F152" s="228" t="s">
        <v>496</v>
      </c>
      <c r="G152" s="228"/>
      <c r="H152" s="228"/>
      <c r="I152" s="228"/>
      <c r="J152" s="162" t="s">
        <v>251</v>
      </c>
      <c r="K152" s="163">
        <v>32</v>
      </c>
      <c r="L152" s="230">
        <v>0</v>
      </c>
      <c r="M152" s="230"/>
      <c r="N152" s="220">
        <f t="shared" si="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6"/>
        <v>0</v>
      </c>
      <c r="X152" s="166">
        <v>1.1E-4</v>
      </c>
      <c r="Y152" s="166">
        <f t="shared" si="7"/>
        <v>3.5200000000000001E-3</v>
      </c>
      <c r="Z152" s="166">
        <v>0</v>
      </c>
      <c r="AA152" s="167">
        <f t="shared" si="8"/>
        <v>0</v>
      </c>
      <c r="AR152" s="18" t="s">
        <v>261</v>
      </c>
      <c r="AT152" s="18" t="s">
        <v>200</v>
      </c>
      <c r="AU152" s="18" t="s">
        <v>178</v>
      </c>
      <c r="AY152" s="18" t="s">
        <v>199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178</v>
      </c>
      <c r="BK152" s="168">
        <f t="shared" si="14"/>
        <v>0</v>
      </c>
      <c r="BL152" s="18" t="s">
        <v>261</v>
      </c>
      <c r="BM152" s="18" t="s">
        <v>1244</v>
      </c>
    </row>
    <row r="153" spans="2:65" s="1" customFormat="1" ht="25.5" customHeight="1">
      <c r="B153" s="131"/>
      <c r="C153" s="169" t="s">
        <v>273</v>
      </c>
      <c r="D153" s="169" t="s">
        <v>327</v>
      </c>
      <c r="E153" s="170" t="s">
        <v>476</v>
      </c>
      <c r="F153" s="229" t="s">
        <v>1028</v>
      </c>
      <c r="G153" s="229"/>
      <c r="H153" s="229"/>
      <c r="I153" s="229"/>
      <c r="J153" s="171" t="s">
        <v>316</v>
      </c>
      <c r="K153" s="172">
        <v>160</v>
      </c>
      <c r="L153" s="231">
        <v>0</v>
      </c>
      <c r="M153" s="231"/>
      <c r="N153" s="221">
        <f t="shared" si="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6"/>
        <v>0</v>
      </c>
      <c r="X153" s="166">
        <v>0</v>
      </c>
      <c r="Y153" s="166">
        <f t="shared" si="7"/>
        <v>0</v>
      </c>
      <c r="Z153" s="166">
        <v>0</v>
      </c>
      <c r="AA153" s="167">
        <f t="shared" si="8"/>
        <v>0</v>
      </c>
      <c r="AR153" s="18" t="s">
        <v>326</v>
      </c>
      <c r="AT153" s="18" t="s">
        <v>327</v>
      </c>
      <c r="AU153" s="18" t="s">
        <v>178</v>
      </c>
      <c r="AY153" s="18" t="s">
        <v>199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178</v>
      </c>
      <c r="BK153" s="168">
        <f t="shared" si="14"/>
        <v>0</v>
      </c>
      <c r="BL153" s="18" t="s">
        <v>261</v>
      </c>
      <c r="BM153" s="18" t="s">
        <v>1245</v>
      </c>
    </row>
    <row r="154" spans="2:65" s="1" customFormat="1" ht="25.5" customHeight="1">
      <c r="B154" s="131"/>
      <c r="C154" s="169" t="s">
        <v>10</v>
      </c>
      <c r="D154" s="169" t="s">
        <v>327</v>
      </c>
      <c r="E154" s="170" t="s">
        <v>499</v>
      </c>
      <c r="F154" s="229" t="s">
        <v>500</v>
      </c>
      <c r="G154" s="229"/>
      <c r="H154" s="229"/>
      <c r="I154" s="229"/>
      <c r="J154" s="171" t="s">
        <v>316</v>
      </c>
      <c r="K154" s="172">
        <v>16</v>
      </c>
      <c r="L154" s="231">
        <v>0</v>
      </c>
      <c r="M154" s="231"/>
      <c r="N154" s="221">
        <f t="shared" si="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6"/>
        <v>0</v>
      </c>
      <c r="X154" s="166">
        <v>4.0999999999999999E-4</v>
      </c>
      <c r="Y154" s="166">
        <f t="shared" si="7"/>
        <v>6.5599999999999999E-3</v>
      </c>
      <c r="Z154" s="166">
        <v>0</v>
      </c>
      <c r="AA154" s="167">
        <f t="shared" si="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178</v>
      </c>
      <c r="BK154" s="168">
        <f t="shared" si="14"/>
        <v>0</v>
      </c>
      <c r="BL154" s="18" t="s">
        <v>261</v>
      </c>
      <c r="BM154" s="18" t="s">
        <v>1246</v>
      </c>
    </row>
    <row r="155" spans="2:65" s="1" customFormat="1" ht="16.5" customHeight="1">
      <c r="B155" s="131"/>
      <c r="C155" s="160" t="s">
        <v>280</v>
      </c>
      <c r="D155" s="160" t="s">
        <v>200</v>
      </c>
      <c r="E155" s="161" t="s">
        <v>502</v>
      </c>
      <c r="F155" s="228" t="s">
        <v>503</v>
      </c>
      <c r="G155" s="228"/>
      <c r="H155" s="228"/>
      <c r="I155" s="228"/>
      <c r="J155" s="162" t="s">
        <v>251</v>
      </c>
      <c r="K155" s="163">
        <v>86</v>
      </c>
      <c r="L155" s="230">
        <v>0</v>
      </c>
      <c r="M155" s="230"/>
      <c r="N155" s="220">
        <f t="shared" si="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6"/>
        <v>0</v>
      </c>
      <c r="X155" s="166">
        <v>3.0000000000000001E-5</v>
      </c>
      <c r="Y155" s="166">
        <f t="shared" si="7"/>
        <v>2.5800000000000003E-3</v>
      </c>
      <c r="Z155" s="166">
        <v>0</v>
      </c>
      <c r="AA155" s="167">
        <f t="shared" si="8"/>
        <v>0</v>
      </c>
      <c r="AR155" s="18" t="s">
        <v>261</v>
      </c>
      <c r="AT155" s="18" t="s">
        <v>200</v>
      </c>
      <c r="AU155" s="18" t="s">
        <v>178</v>
      </c>
      <c r="AY155" s="18" t="s">
        <v>199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178</v>
      </c>
      <c r="BK155" s="168">
        <f t="shared" si="14"/>
        <v>0</v>
      </c>
      <c r="BL155" s="18" t="s">
        <v>261</v>
      </c>
      <c r="BM155" s="18" t="s">
        <v>1247</v>
      </c>
    </row>
    <row r="156" spans="2:65" s="1" customFormat="1" ht="16.5" customHeight="1">
      <c r="B156" s="131"/>
      <c r="C156" s="160" t="s">
        <v>284</v>
      </c>
      <c r="D156" s="160" t="s">
        <v>200</v>
      </c>
      <c r="E156" s="161" t="s">
        <v>505</v>
      </c>
      <c r="F156" s="228" t="s">
        <v>506</v>
      </c>
      <c r="G156" s="228"/>
      <c r="H156" s="228"/>
      <c r="I156" s="228"/>
      <c r="J156" s="162" t="s">
        <v>251</v>
      </c>
      <c r="K156" s="163">
        <v>118</v>
      </c>
      <c r="L156" s="230">
        <v>0</v>
      </c>
      <c r="M156" s="230"/>
      <c r="N156" s="220">
        <f t="shared" si="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6"/>
        <v>0</v>
      </c>
      <c r="X156" s="166">
        <v>1.2999999999999999E-4</v>
      </c>
      <c r="Y156" s="166">
        <f t="shared" si="7"/>
        <v>1.5339999999999999E-2</v>
      </c>
      <c r="Z156" s="166">
        <v>0</v>
      </c>
      <c r="AA156" s="167">
        <f t="shared" si="8"/>
        <v>0</v>
      </c>
      <c r="AR156" s="18" t="s">
        <v>261</v>
      </c>
      <c r="AT156" s="18" t="s">
        <v>200</v>
      </c>
      <c r="AU156" s="18" t="s">
        <v>178</v>
      </c>
      <c r="AY156" s="18" t="s">
        <v>199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178</v>
      </c>
      <c r="BK156" s="168">
        <f t="shared" si="14"/>
        <v>0</v>
      </c>
      <c r="BL156" s="18" t="s">
        <v>261</v>
      </c>
      <c r="BM156" s="18" t="s">
        <v>1248</v>
      </c>
    </row>
    <row r="157" spans="2:65" s="1" customFormat="1" ht="25.5" customHeight="1">
      <c r="B157" s="131"/>
      <c r="C157" s="160" t="s">
        <v>288</v>
      </c>
      <c r="D157" s="160" t="s">
        <v>200</v>
      </c>
      <c r="E157" s="161" t="s">
        <v>508</v>
      </c>
      <c r="F157" s="228" t="s">
        <v>509</v>
      </c>
      <c r="G157" s="228"/>
      <c r="H157" s="228"/>
      <c r="I157" s="228"/>
      <c r="J157" s="162" t="s">
        <v>251</v>
      </c>
      <c r="K157" s="163">
        <v>86</v>
      </c>
      <c r="L157" s="230">
        <v>0</v>
      </c>
      <c r="M157" s="230"/>
      <c r="N157" s="220">
        <f t="shared" si="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6"/>
        <v>0</v>
      </c>
      <c r="X157" s="166">
        <v>2.4000000000000001E-4</v>
      </c>
      <c r="Y157" s="166">
        <f t="shared" si="7"/>
        <v>2.0640000000000002E-2</v>
      </c>
      <c r="Z157" s="166">
        <v>0</v>
      </c>
      <c r="AA157" s="167">
        <f t="shared" si="8"/>
        <v>0</v>
      </c>
      <c r="AR157" s="18" t="s">
        <v>261</v>
      </c>
      <c r="AT157" s="18" t="s">
        <v>200</v>
      </c>
      <c r="AU157" s="18" t="s">
        <v>178</v>
      </c>
      <c r="AY157" s="18" t="s">
        <v>199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178</v>
      </c>
      <c r="BK157" s="168">
        <f t="shared" si="14"/>
        <v>0</v>
      </c>
      <c r="BL157" s="18" t="s">
        <v>261</v>
      </c>
      <c r="BM157" s="18" t="s">
        <v>1249</v>
      </c>
    </row>
    <row r="158" spans="2:65" s="1" customFormat="1" ht="25.5" customHeight="1">
      <c r="B158" s="131"/>
      <c r="C158" s="169" t="s">
        <v>292</v>
      </c>
      <c r="D158" s="169" t="s">
        <v>327</v>
      </c>
      <c r="E158" s="170" t="s">
        <v>1250</v>
      </c>
      <c r="F158" s="229" t="s">
        <v>512</v>
      </c>
      <c r="G158" s="229"/>
      <c r="H158" s="229"/>
      <c r="I158" s="229"/>
      <c r="J158" s="171" t="s">
        <v>316</v>
      </c>
      <c r="K158" s="172">
        <v>688</v>
      </c>
      <c r="L158" s="231">
        <v>0</v>
      </c>
      <c r="M158" s="231"/>
      <c r="N158" s="221">
        <f t="shared" si="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6"/>
        <v>0</v>
      </c>
      <c r="X158" s="166">
        <v>2.0000000000000001E-4</v>
      </c>
      <c r="Y158" s="166">
        <f t="shared" si="7"/>
        <v>0.1376</v>
      </c>
      <c r="Z158" s="166">
        <v>0</v>
      </c>
      <c r="AA158" s="167">
        <f t="shared" si="8"/>
        <v>0</v>
      </c>
      <c r="AR158" s="18" t="s">
        <v>326</v>
      </c>
      <c r="AT158" s="18" t="s">
        <v>327</v>
      </c>
      <c r="AU158" s="18" t="s">
        <v>178</v>
      </c>
      <c r="AY158" s="18" t="s">
        <v>199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178</v>
      </c>
      <c r="BK158" s="168">
        <f t="shared" si="14"/>
        <v>0</v>
      </c>
      <c r="BL158" s="18" t="s">
        <v>261</v>
      </c>
      <c r="BM158" s="18" t="s">
        <v>1251</v>
      </c>
    </row>
    <row r="159" spans="2:65" s="1" customFormat="1" ht="25.5" customHeight="1">
      <c r="B159" s="131"/>
      <c r="C159" s="169" t="s">
        <v>296</v>
      </c>
      <c r="D159" s="169" t="s">
        <v>327</v>
      </c>
      <c r="E159" s="170" t="s">
        <v>514</v>
      </c>
      <c r="F159" s="229" t="s">
        <v>515</v>
      </c>
      <c r="G159" s="229"/>
      <c r="H159" s="229"/>
      <c r="I159" s="229"/>
      <c r="J159" s="171" t="s">
        <v>251</v>
      </c>
      <c r="K159" s="172">
        <v>86</v>
      </c>
      <c r="L159" s="231">
        <v>0</v>
      </c>
      <c r="M159" s="231"/>
      <c r="N159" s="221">
        <f t="shared" si="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6"/>
        <v>0</v>
      </c>
      <c r="X159" s="166">
        <v>1.8699999999999999E-3</v>
      </c>
      <c r="Y159" s="166">
        <f t="shared" si="7"/>
        <v>0.16081999999999999</v>
      </c>
      <c r="Z159" s="166">
        <v>0</v>
      </c>
      <c r="AA159" s="167">
        <f t="shared" si="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178</v>
      </c>
      <c r="BK159" s="168">
        <f t="shared" si="14"/>
        <v>0</v>
      </c>
      <c r="BL159" s="18" t="s">
        <v>261</v>
      </c>
      <c r="BM159" s="18" t="s">
        <v>1252</v>
      </c>
    </row>
    <row r="160" spans="2:65" s="1" customFormat="1" ht="38.25" customHeight="1">
      <c r="B160" s="131"/>
      <c r="C160" s="160" t="s">
        <v>301</v>
      </c>
      <c r="D160" s="160" t="s">
        <v>200</v>
      </c>
      <c r="E160" s="161" t="s">
        <v>517</v>
      </c>
      <c r="F160" s="228" t="s">
        <v>518</v>
      </c>
      <c r="G160" s="228"/>
      <c r="H160" s="228"/>
      <c r="I160" s="228"/>
      <c r="J160" s="162" t="s">
        <v>251</v>
      </c>
      <c r="K160" s="163">
        <v>32</v>
      </c>
      <c r="L160" s="230">
        <v>0</v>
      </c>
      <c r="M160" s="230"/>
      <c r="N160" s="220">
        <f t="shared" si="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6"/>
        <v>0</v>
      </c>
      <c r="X160" s="166">
        <v>3.3E-4</v>
      </c>
      <c r="Y160" s="166">
        <f t="shared" si="7"/>
        <v>1.056E-2</v>
      </c>
      <c r="Z160" s="166">
        <v>0</v>
      </c>
      <c r="AA160" s="167">
        <f t="shared" si="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178</v>
      </c>
      <c r="BK160" s="168">
        <f t="shared" si="14"/>
        <v>0</v>
      </c>
      <c r="BL160" s="18" t="s">
        <v>261</v>
      </c>
      <c r="BM160" s="18" t="s">
        <v>1253</v>
      </c>
    </row>
    <row r="161" spans="2:65" s="1" customFormat="1" ht="25.5" customHeight="1">
      <c r="B161" s="131"/>
      <c r="C161" s="169" t="s">
        <v>305</v>
      </c>
      <c r="D161" s="169" t="s">
        <v>327</v>
      </c>
      <c r="E161" s="170" t="s">
        <v>511</v>
      </c>
      <c r="F161" s="229" t="s">
        <v>512</v>
      </c>
      <c r="G161" s="229"/>
      <c r="H161" s="229"/>
      <c r="I161" s="229"/>
      <c r="J161" s="171" t="s">
        <v>316</v>
      </c>
      <c r="K161" s="172">
        <v>214</v>
      </c>
      <c r="L161" s="231">
        <v>0</v>
      </c>
      <c r="M161" s="231"/>
      <c r="N161" s="221">
        <f t="shared" si="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6"/>
        <v>0</v>
      </c>
      <c r="X161" s="166">
        <v>1.4999999999999999E-4</v>
      </c>
      <c r="Y161" s="166">
        <f t="shared" si="7"/>
        <v>3.2099999999999997E-2</v>
      </c>
      <c r="Z161" s="166">
        <v>0</v>
      </c>
      <c r="AA161" s="167">
        <f t="shared" si="8"/>
        <v>0</v>
      </c>
      <c r="AR161" s="18" t="s">
        <v>326</v>
      </c>
      <c r="AT161" s="18" t="s">
        <v>327</v>
      </c>
      <c r="AU161" s="18" t="s">
        <v>178</v>
      </c>
      <c r="AY161" s="18" t="s">
        <v>199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178</v>
      </c>
      <c r="BK161" s="168">
        <f t="shared" si="14"/>
        <v>0</v>
      </c>
      <c r="BL161" s="18" t="s">
        <v>261</v>
      </c>
      <c r="BM161" s="18" t="s">
        <v>1254</v>
      </c>
    </row>
    <row r="162" spans="2:65" s="1" customFormat="1" ht="25.5" customHeight="1">
      <c r="B162" s="131"/>
      <c r="C162" s="169" t="s">
        <v>309</v>
      </c>
      <c r="D162" s="169" t="s">
        <v>327</v>
      </c>
      <c r="E162" s="170" t="s">
        <v>521</v>
      </c>
      <c r="F162" s="229" t="s">
        <v>522</v>
      </c>
      <c r="G162" s="229"/>
      <c r="H162" s="229"/>
      <c r="I162" s="229"/>
      <c r="J162" s="171" t="s">
        <v>251</v>
      </c>
      <c r="K162" s="172">
        <v>32</v>
      </c>
      <c r="L162" s="231">
        <v>0</v>
      </c>
      <c r="M162" s="231"/>
      <c r="N162" s="221">
        <f t="shared" si="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6"/>
        <v>0</v>
      </c>
      <c r="X162" s="166">
        <v>1.8699999999999999E-3</v>
      </c>
      <c r="Y162" s="166">
        <f t="shared" si="7"/>
        <v>5.9839999999999997E-2</v>
      </c>
      <c r="Z162" s="166">
        <v>0</v>
      </c>
      <c r="AA162" s="167">
        <f t="shared" si="8"/>
        <v>0</v>
      </c>
      <c r="AR162" s="18" t="s">
        <v>326</v>
      </c>
      <c r="AT162" s="18" t="s">
        <v>327</v>
      </c>
      <c r="AU162" s="18" t="s">
        <v>178</v>
      </c>
      <c r="AY162" s="18" t="s">
        <v>199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178</v>
      </c>
      <c r="BK162" s="168">
        <f t="shared" si="14"/>
        <v>0</v>
      </c>
      <c r="BL162" s="18" t="s">
        <v>261</v>
      </c>
      <c r="BM162" s="18" t="s">
        <v>1255</v>
      </c>
    </row>
    <row r="163" spans="2:65" s="1" customFormat="1" ht="38.25" customHeight="1">
      <c r="B163" s="131"/>
      <c r="C163" s="160" t="s">
        <v>313</v>
      </c>
      <c r="D163" s="160" t="s">
        <v>200</v>
      </c>
      <c r="E163" s="161" t="s">
        <v>524</v>
      </c>
      <c r="F163" s="228" t="s">
        <v>1033</v>
      </c>
      <c r="G163" s="228"/>
      <c r="H163" s="228"/>
      <c r="I163" s="228"/>
      <c r="J163" s="162" t="s">
        <v>203</v>
      </c>
      <c r="K163" s="163">
        <v>77.349999999999994</v>
      </c>
      <c r="L163" s="230">
        <v>0</v>
      </c>
      <c r="M163" s="230"/>
      <c r="N163" s="220">
        <f t="shared" si="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6"/>
        <v>0</v>
      </c>
      <c r="X163" s="166">
        <v>0</v>
      </c>
      <c r="Y163" s="166">
        <f t="shared" si="7"/>
        <v>0</v>
      </c>
      <c r="Z163" s="166">
        <v>0</v>
      </c>
      <c r="AA163" s="167">
        <f t="shared" si="8"/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178</v>
      </c>
      <c r="BK163" s="168">
        <f t="shared" si="14"/>
        <v>0</v>
      </c>
      <c r="BL163" s="18" t="s">
        <v>261</v>
      </c>
      <c r="BM163" s="18" t="s">
        <v>1256</v>
      </c>
    </row>
    <row r="164" spans="2:65" s="1" customFormat="1" ht="25.5" customHeight="1">
      <c r="B164" s="131"/>
      <c r="C164" s="169" t="s">
        <v>318</v>
      </c>
      <c r="D164" s="169" t="s">
        <v>327</v>
      </c>
      <c r="E164" s="170" t="s">
        <v>527</v>
      </c>
      <c r="F164" s="229" t="s">
        <v>528</v>
      </c>
      <c r="G164" s="229"/>
      <c r="H164" s="229"/>
      <c r="I164" s="229"/>
      <c r="J164" s="171" t="s">
        <v>203</v>
      </c>
      <c r="K164" s="172">
        <v>88.953000000000003</v>
      </c>
      <c r="L164" s="231">
        <v>0</v>
      </c>
      <c r="M164" s="231"/>
      <c r="N164" s="221">
        <f t="shared" si="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6"/>
        <v>0</v>
      </c>
      <c r="X164" s="166">
        <v>4.0000000000000002E-4</v>
      </c>
      <c r="Y164" s="166">
        <f t="shared" si="7"/>
        <v>3.55812E-2</v>
      </c>
      <c r="Z164" s="166">
        <v>0</v>
      </c>
      <c r="AA164" s="167">
        <f t="shared" si="8"/>
        <v>0</v>
      </c>
      <c r="AR164" s="18" t="s">
        <v>326</v>
      </c>
      <c r="AT164" s="18" t="s">
        <v>327</v>
      </c>
      <c r="AU164" s="18" t="s">
        <v>178</v>
      </c>
      <c r="AY164" s="18" t="s">
        <v>199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178</v>
      </c>
      <c r="BK164" s="168">
        <f t="shared" si="14"/>
        <v>0</v>
      </c>
      <c r="BL164" s="18" t="s">
        <v>261</v>
      </c>
      <c r="BM164" s="18" t="s">
        <v>1257</v>
      </c>
    </row>
    <row r="165" spans="2:65" s="1" customFormat="1" ht="38.25" customHeight="1">
      <c r="B165" s="131"/>
      <c r="C165" s="160" t="s">
        <v>322</v>
      </c>
      <c r="D165" s="160" t="s">
        <v>200</v>
      </c>
      <c r="E165" s="161" t="s">
        <v>533</v>
      </c>
      <c r="F165" s="228" t="s">
        <v>534</v>
      </c>
      <c r="G165" s="228"/>
      <c r="H165" s="228"/>
      <c r="I165" s="228"/>
      <c r="J165" s="162" t="s">
        <v>251</v>
      </c>
      <c r="K165" s="163">
        <v>86</v>
      </c>
      <c r="L165" s="230">
        <v>0</v>
      </c>
      <c r="M165" s="230"/>
      <c r="N165" s="220">
        <f t="shared" si="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6"/>
        <v>0</v>
      </c>
      <c r="X165" s="166">
        <v>3.0000000000000001E-5</v>
      </c>
      <c r="Y165" s="166">
        <f t="shared" si="7"/>
        <v>2.5800000000000003E-3</v>
      </c>
      <c r="Z165" s="166">
        <v>0</v>
      </c>
      <c r="AA165" s="167">
        <f t="shared" si="8"/>
        <v>0</v>
      </c>
      <c r="AR165" s="18" t="s">
        <v>261</v>
      </c>
      <c r="AT165" s="18" t="s">
        <v>200</v>
      </c>
      <c r="AU165" s="18" t="s">
        <v>178</v>
      </c>
      <c r="AY165" s="18" t="s">
        <v>199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178</v>
      </c>
      <c r="BK165" s="168">
        <f t="shared" si="14"/>
        <v>0</v>
      </c>
      <c r="BL165" s="18" t="s">
        <v>261</v>
      </c>
      <c r="BM165" s="18" t="s">
        <v>1258</v>
      </c>
    </row>
    <row r="166" spans="2:65" s="1" customFormat="1" ht="25.5" customHeight="1">
      <c r="B166" s="131"/>
      <c r="C166" s="169" t="s">
        <v>326</v>
      </c>
      <c r="D166" s="169" t="s">
        <v>327</v>
      </c>
      <c r="E166" s="170" t="s">
        <v>536</v>
      </c>
      <c r="F166" s="229" t="s">
        <v>537</v>
      </c>
      <c r="G166" s="229"/>
      <c r="H166" s="229"/>
      <c r="I166" s="229"/>
      <c r="J166" s="171" t="s">
        <v>316</v>
      </c>
      <c r="K166" s="172">
        <v>688</v>
      </c>
      <c r="L166" s="231">
        <v>0</v>
      </c>
      <c r="M166" s="231"/>
      <c r="N166" s="221">
        <f t="shared" si="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6"/>
        <v>0</v>
      </c>
      <c r="X166" s="166">
        <v>0</v>
      </c>
      <c r="Y166" s="166">
        <f t="shared" si="7"/>
        <v>0</v>
      </c>
      <c r="Z166" s="166">
        <v>0</v>
      </c>
      <c r="AA166" s="167">
        <f t="shared" si="8"/>
        <v>0</v>
      </c>
      <c r="AR166" s="18" t="s">
        <v>326</v>
      </c>
      <c r="AT166" s="18" t="s">
        <v>327</v>
      </c>
      <c r="AU166" s="18" t="s">
        <v>178</v>
      </c>
      <c r="AY166" s="18" t="s">
        <v>199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178</v>
      </c>
      <c r="BK166" s="168">
        <f t="shared" si="14"/>
        <v>0</v>
      </c>
      <c r="BL166" s="18" t="s">
        <v>261</v>
      </c>
      <c r="BM166" s="18" t="s">
        <v>1259</v>
      </c>
    </row>
    <row r="167" spans="2:65" s="1" customFormat="1" ht="25.5" customHeight="1">
      <c r="B167" s="131"/>
      <c r="C167" s="169" t="s">
        <v>331</v>
      </c>
      <c r="D167" s="169" t="s">
        <v>327</v>
      </c>
      <c r="E167" s="170" t="s">
        <v>539</v>
      </c>
      <c r="F167" s="229" t="s">
        <v>540</v>
      </c>
      <c r="G167" s="229"/>
      <c r="H167" s="229"/>
      <c r="I167" s="229"/>
      <c r="J167" s="171" t="s">
        <v>203</v>
      </c>
      <c r="K167" s="172">
        <v>21.5</v>
      </c>
      <c r="L167" s="231">
        <v>0</v>
      </c>
      <c r="M167" s="231"/>
      <c r="N167" s="221">
        <f t="shared" si="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6"/>
        <v>0</v>
      </c>
      <c r="X167" s="166">
        <v>1.04E-2</v>
      </c>
      <c r="Y167" s="166">
        <f t="shared" si="7"/>
        <v>0.22359999999999999</v>
      </c>
      <c r="Z167" s="166">
        <v>0</v>
      </c>
      <c r="AA167" s="167">
        <f t="shared" si="8"/>
        <v>0</v>
      </c>
      <c r="AR167" s="18" t="s">
        <v>326</v>
      </c>
      <c r="AT167" s="18" t="s">
        <v>327</v>
      </c>
      <c r="AU167" s="18" t="s">
        <v>178</v>
      </c>
      <c r="AY167" s="18" t="s">
        <v>199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178</v>
      </c>
      <c r="BK167" s="168">
        <f t="shared" si="14"/>
        <v>0</v>
      </c>
      <c r="BL167" s="18" t="s">
        <v>261</v>
      </c>
      <c r="BM167" s="18" t="s">
        <v>1260</v>
      </c>
    </row>
    <row r="168" spans="2:65" s="1" customFormat="1" ht="38.25" customHeight="1">
      <c r="B168" s="131"/>
      <c r="C168" s="160" t="s">
        <v>336</v>
      </c>
      <c r="D168" s="160" t="s">
        <v>200</v>
      </c>
      <c r="E168" s="161" t="s">
        <v>542</v>
      </c>
      <c r="F168" s="228" t="s">
        <v>543</v>
      </c>
      <c r="G168" s="228"/>
      <c r="H168" s="228"/>
      <c r="I168" s="228"/>
      <c r="J168" s="162" t="s">
        <v>251</v>
      </c>
      <c r="K168" s="163">
        <v>32</v>
      </c>
      <c r="L168" s="230">
        <v>0</v>
      </c>
      <c r="M168" s="230"/>
      <c r="N168" s="220">
        <f t="shared" si="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6"/>
        <v>0</v>
      </c>
      <c r="X168" s="166">
        <v>0</v>
      </c>
      <c r="Y168" s="166">
        <f t="shared" si="7"/>
        <v>0</v>
      </c>
      <c r="Z168" s="166">
        <v>0</v>
      </c>
      <c r="AA168" s="167">
        <f t="shared" si="8"/>
        <v>0</v>
      </c>
      <c r="AR168" s="18" t="s">
        <v>261</v>
      </c>
      <c r="AT168" s="18" t="s">
        <v>200</v>
      </c>
      <c r="AU168" s="18" t="s">
        <v>178</v>
      </c>
      <c r="AY168" s="18" t="s">
        <v>199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178</v>
      </c>
      <c r="BK168" s="168">
        <f t="shared" si="14"/>
        <v>0</v>
      </c>
      <c r="BL168" s="18" t="s">
        <v>261</v>
      </c>
      <c r="BM168" s="18" t="s">
        <v>1261</v>
      </c>
    </row>
    <row r="169" spans="2:65" s="1" customFormat="1" ht="25.5" customHeight="1">
      <c r="B169" s="131"/>
      <c r="C169" s="169" t="s">
        <v>340</v>
      </c>
      <c r="D169" s="169" t="s">
        <v>327</v>
      </c>
      <c r="E169" s="170" t="s">
        <v>536</v>
      </c>
      <c r="F169" s="229" t="s">
        <v>537</v>
      </c>
      <c r="G169" s="229"/>
      <c r="H169" s="229"/>
      <c r="I169" s="229"/>
      <c r="J169" s="171" t="s">
        <v>316</v>
      </c>
      <c r="K169" s="172">
        <v>256</v>
      </c>
      <c r="L169" s="231">
        <v>0</v>
      </c>
      <c r="M169" s="231"/>
      <c r="N169" s="221">
        <f t="shared" si="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6"/>
        <v>0</v>
      </c>
      <c r="X169" s="166">
        <v>0</v>
      </c>
      <c r="Y169" s="166">
        <f t="shared" si="7"/>
        <v>0</v>
      </c>
      <c r="Z169" s="166">
        <v>0</v>
      </c>
      <c r="AA169" s="167">
        <f t="shared" si="8"/>
        <v>0</v>
      </c>
      <c r="AR169" s="18" t="s">
        <v>326</v>
      </c>
      <c r="AT169" s="18" t="s">
        <v>327</v>
      </c>
      <c r="AU169" s="18" t="s">
        <v>178</v>
      </c>
      <c r="AY169" s="18" t="s">
        <v>199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178</v>
      </c>
      <c r="BK169" s="168">
        <f t="shared" si="14"/>
        <v>0</v>
      </c>
      <c r="BL169" s="18" t="s">
        <v>261</v>
      </c>
      <c r="BM169" s="18" t="s">
        <v>1262</v>
      </c>
    </row>
    <row r="170" spans="2:65" s="1" customFormat="1" ht="25.5" customHeight="1">
      <c r="B170" s="131"/>
      <c r="C170" s="169" t="s">
        <v>344</v>
      </c>
      <c r="D170" s="169" t="s">
        <v>327</v>
      </c>
      <c r="E170" s="170" t="s">
        <v>546</v>
      </c>
      <c r="F170" s="229" t="s">
        <v>547</v>
      </c>
      <c r="G170" s="229"/>
      <c r="H170" s="229"/>
      <c r="I170" s="229"/>
      <c r="J170" s="171" t="s">
        <v>203</v>
      </c>
      <c r="K170" s="172">
        <v>19.84</v>
      </c>
      <c r="L170" s="231">
        <v>0</v>
      </c>
      <c r="M170" s="231"/>
      <c r="N170" s="221">
        <f t="shared" si="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6"/>
        <v>0</v>
      </c>
      <c r="X170" s="166">
        <v>2.7E-2</v>
      </c>
      <c r="Y170" s="166">
        <f t="shared" si="7"/>
        <v>0.53568000000000005</v>
      </c>
      <c r="Z170" s="166">
        <v>0</v>
      </c>
      <c r="AA170" s="167">
        <f t="shared" si="8"/>
        <v>0</v>
      </c>
      <c r="AR170" s="18" t="s">
        <v>326</v>
      </c>
      <c r="AT170" s="18" t="s">
        <v>327</v>
      </c>
      <c r="AU170" s="18" t="s">
        <v>178</v>
      </c>
      <c r="AY170" s="18" t="s">
        <v>199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178</v>
      </c>
      <c r="BK170" s="168">
        <f t="shared" si="14"/>
        <v>0</v>
      </c>
      <c r="BL170" s="18" t="s">
        <v>261</v>
      </c>
      <c r="BM170" s="18" t="s">
        <v>1263</v>
      </c>
    </row>
    <row r="171" spans="2:65" s="1" customFormat="1" ht="38.25" customHeight="1">
      <c r="B171" s="131"/>
      <c r="C171" s="160" t="s">
        <v>348</v>
      </c>
      <c r="D171" s="160" t="s">
        <v>200</v>
      </c>
      <c r="E171" s="161" t="s">
        <v>549</v>
      </c>
      <c r="F171" s="228" t="s">
        <v>550</v>
      </c>
      <c r="G171" s="228"/>
      <c r="H171" s="228"/>
      <c r="I171" s="228"/>
      <c r="J171" s="162" t="s">
        <v>334</v>
      </c>
      <c r="K171" s="164">
        <v>0</v>
      </c>
      <c r="L171" s="230">
        <v>0</v>
      </c>
      <c r="M171" s="230"/>
      <c r="N171" s="220">
        <f t="shared" si="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6"/>
        <v>0</v>
      </c>
      <c r="X171" s="166">
        <v>0</v>
      </c>
      <c r="Y171" s="166">
        <f t="shared" si="7"/>
        <v>0</v>
      </c>
      <c r="Z171" s="166">
        <v>0</v>
      </c>
      <c r="AA171" s="167">
        <f t="shared" si="8"/>
        <v>0</v>
      </c>
      <c r="AR171" s="18" t="s">
        <v>261</v>
      </c>
      <c r="AT171" s="18" t="s">
        <v>200</v>
      </c>
      <c r="AU171" s="18" t="s">
        <v>178</v>
      </c>
      <c r="AY171" s="18" t="s">
        <v>199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178</v>
      </c>
      <c r="BK171" s="168">
        <f t="shared" si="14"/>
        <v>0</v>
      </c>
      <c r="BL171" s="18" t="s">
        <v>261</v>
      </c>
      <c r="BM171" s="18" t="s">
        <v>1264</v>
      </c>
    </row>
    <row r="172" spans="2:65" s="9" customFormat="1" ht="29.85" customHeight="1">
      <c r="B172" s="149"/>
      <c r="C172" s="150"/>
      <c r="D172" s="159" t="s">
        <v>166</v>
      </c>
      <c r="E172" s="159"/>
      <c r="F172" s="159"/>
      <c r="G172" s="159"/>
      <c r="H172" s="159"/>
      <c r="I172" s="159"/>
      <c r="J172" s="159"/>
      <c r="K172" s="159"/>
      <c r="L172" s="159"/>
      <c r="M172" s="159"/>
      <c r="N172" s="222">
        <f>BK172</f>
        <v>0</v>
      </c>
      <c r="O172" s="223"/>
      <c r="P172" s="223"/>
      <c r="Q172" s="223"/>
      <c r="R172" s="152"/>
      <c r="T172" s="153"/>
      <c r="U172" s="150"/>
      <c r="V172" s="150"/>
      <c r="W172" s="154">
        <f>SUM(W173:W182)</f>
        <v>0</v>
      </c>
      <c r="X172" s="150"/>
      <c r="Y172" s="154">
        <f>SUM(Y173:Y182)</f>
        <v>24.005016999999995</v>
      </c>
      <c r="Z172" s="150"/>
      <c r="AA172" s="155">
        <f>SUM(AA173:AA182)</f>
        <v>0</v>
      </c>
      <c r="AR172" s="156" t="s">
        <v>178</v>
      </c>
      <c r="AT172" s="157" t="s">
        <v>76</v>
      </c>
      <c r="AU172" s="157" t="s">
        <v>85</v>
      </c>
      <c r="AY172" s="156" t="s">
        <v>199</v>
      </c>
      <c r="BK172" s="158">
        <f>SUM(BK173:BK182)</f>
        <v>0</v>
      </c>
    </row>
    <row r="173" spans="2:65" s="1" customFormat="1" ht="38.25" customHeight="1">
      <c r="B173" s="131"/>
      <c r="C173" s="160" t="s">
        <v>352</v>
      </c>
      <c r="D173" s="160" t="s">
        <v>200</v>
      </c>
      <c r="E173" s="161" t="s">
        <v>552</v>
      </c>
      <c r="F173" s="228" t="s">
        <v>553</v>
      </c>
      <c r="G173" s="228"/>
      <c r="H173" s="228"/>
      <c r="I173" s="228"/>
      <c r="J173" s="162" t="s">
        <v>203</v>
      </c>
      <c r="K173" s="163">
        <v>29.6</v>
      </c>
      <c r="L173" s="230">
        <v>0</v>
      </c>
      <c r="M173" s="230"/>
      <c r="N173" s="220">
        <f t="shared" ref="N173:N182" si="15"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ref="W173:W182" si="16">V173*K173</f>
        <v>0</v>
      </c>
      <c r="X173" s="166">
        <v>5.0000000000000001E-3</v>
      </c>
      <c r="Y173" s="166">
        <f t="shared" ref="Y173:Y182" si="17">X173*K173</f>
        <v>0.14800000000000002</v>
      </c>
      <c r="Z173" s="166">
        <v>0</v>
      </c>
      <c r="AA173" s="167">
        <f t="shared" ref="AA173:AA182" si="18">Z173*K173</f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 t="shared" ref="BE173:BE182" si="19">IF(U173="základná",N173,0)</f>
        <v>0</v>
      </c>
      <c r="BF173" s="105">
        <f t="shared" ref="BF173:BF182" si="20">IF(U173="znížená",N173,0)</f>
        <v>0</v>
      </c>
      <c r="BG173" s="105">
        <f t="shared" ref="BG173:BG182" si="21">IF(U173="zákl. prenesená",N173,0)</f>
        <v>0</v>
      </c>
      <c r="BH173" s="105">
        <f t="shared" ref="BH173:BH182" si="22">IF(U173="zníž. prenesená",N173,0)</f>
        <v>0</v>
      </c>
      <c r="BI173" s="105">
        <f t="shared" ref="BI173:BI182" si="23">IF(U173="nulová",N173,0)</f>
        <v>0</v>
      </c>
      <c r="BJ173" s="18" t="s">
        <v>178</v>
      </c>
      <c r="BK173" s="168">
        <f t="shared" ref="BK173:BK182" si="24">ROUND(L173*K173,3)</f>
        <v>0</v>
      </c>
      <c r="BL173" s="18" t="s">
        <v>261</v>
      </c>
      <c r="BM173" s="18" t="s">
        <v>1265</v>
      </c>
    </row>
    <row r="174" spans="2:65" s="1" customFormat="1" ht="16.5" customHeight="1">
      <c r="B174" s="131"/>
      <c r="C174" s="169" t="s">
        <v>356</v>
      </c>
      <c r="D174" s="169" t="s">
        <v>327</v>
      </c>
      <c r="E174" s="170" t="s">
        <v>555</v>
      </c>
      <c r="F174" s="229" t="s">
        <v>556</v>
      </c>
      <c r="G174" s="229"/>
      <c r="H174" s="229"/>
      <c r="I174" s="229"/>
      <c r="J174" s="171" t="s">
        <v>203</v>
      </c>
      <c r="K174" s="172">
        <v>30.192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1.95E-2</v>
      </c>
      <c r="Y174" s="166">
        <f t="shared" si="17"/>
        <v>0.58874400000000005</v>
      </c>
      <c r="Z174" s="166">
        <v>0</v>
      </c>
      <c r="AA174" s="167">
        <f t="shared" si="18"/>
        <v>0</v>
      </c>
      <c r="AR174" s="18" t="s">
        <v>326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261</v>
      </c>
      <c r="BM174" s="18" t="s">
        <v>1266</v>
      </c>
    </row>
    <row r="175" spans="2:65" s="1" customFormat="1" ht="38.25" customHeight="1">
      <c r="B175" s="131"/>
      <c r="C175" s="160" t="s">
        <v>360</v>
      </c>
      <c r="D175" s="160" t="s">
        <v>200</v>
      </c>
      <c r="E175" s="161" t="s">
        <v>558</v>
      </c>
      <c r="F175" s="228" t="s">
        <v>559</v>
      </c>
      <c r="G175" s="228"/>
      <c r="H175" s="228"/>
      <c r="I175" s="228"/>
      <c r="J175" s="162" t="s">
        <v>203</v>
      </c>
      <c r="K175" s="163">
        <v>667.3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1.2E-4</v>
      </c>
      <c r="Y175" s="166">
        <f t="shared" si="17"/>
        <v>8.0075999999999994E-2</v>
      </c>
      <c r="Z175" s="166">
        <v>0</v>
      </c>
      <c r="AA175" s="167">
        <f t="shared" si="18"/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261</v>
      </c>
      <c r="BM175" s="18" t="s">
        <v>1267</v>
      </c>
    </row>
    <row r="176" spans="2:65" s="1" customFormat="1" ht="16.5" customHeight="1">
      <c r="B176" s="131"/>
      <c r="C176" s="169" t="s">
        <v>364</v>
      </c>
      <c r="D176" s="169" t="s">
        <v>327</v>
      </c>
      <c r="E176" s="170" t="s">
        <v>1053</v>
      </c>
      <c r="F176" s="229" t="s">
        <v>1054</v>
      </c>
      <c r="G176" s="229"/>
      <c r="H176" s="229"/>
      <c r="I176" s="229"/>
      <c r="J176" s="171" t="s">
        <v>203</v>
      </c>
      <c r="K176" s="172">
        <v>680.64599999999996</v>
      </c>
      <c r="L176" s="231">
        <v>0</v>
      </c>
      <c r="M176" s="231"/>
      <c r="N176" s="221">
        <f t="shared" si="1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16"/>
        <v>0</v>
      </c>
      <c r="X176" s="166">
        <v>1.4999999999999999E-2</v>
      </c>
      <c r="Y176" s="166">
        <f t="shared" si="17"/>
        <v>10.209689999999998</v>
      </c>
      <c r="Z176" s="166">
        <v>0</v>
      </c>
      <c r="AA176" s="167">
        <f t="shared" si="18"/>
        <v>0</v>
      </c>
      <c r="AR176" s="18" t="s">
        <v>326</v>
      </c>
      <c r="AT176" s="18" t="s">
        <v>327</v>
      </c>
      <c r="AU176" s="18" t="s">
        <v>178</v>
      </c>
      <c r="AY176" s="18" t="s">
        <v>199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178</v>
      </c>
      <c r="BK176" s="168">
        <f t="shared" si="24"/>
        <v>0</v>
      </c>
      <c r="BL176" s="18" t="s">
        <v>261</v>
      </c>
      <c r="BM176" s="18" t="s">
        <v>1268</v>
      </c>
    </row>
    <row r="177" spans="2:65" s="1" customFormat="1" ht="16.5" customHeight="1">
      <c r="B177" s="131"/>
      <c r="C177" s="169" t="s">
        <v>368</v>
      </c>
      <c r="D177" s="169" t="s">
        <v>327</v>
      </c>
      <c r="E177" s="170" t="s">
        <v>564</v>
      </c>
      <c r="F177" s="229" t="s">
        <v>565</v>
      </c>
      <c r="G177" s="229"/>
      <c r="H177" s="229"/>
      <c r="I177" s="229"/>
      <c r="J177" s="171" t="s">
        <v>203</v>
      </c>
      <c r="K177" s="172">
        <v>680.64599999999996</v>
      </c>
      <c r="L177" s="231">
        <v>0</v>
      </c>
      <c r="M177" s="231"/>
      <c r="N177" s="221">
        <f t="shared" si="1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16"/>
        <v>0</v>
      </c>
      <c r="X177" s="166">
        <v>1.89E-2</v>
      </c>
      <c r="Y177" s="166">
        <f t="shared" si="17"/>
        <v>12.8642094</v>
      </c>
      <c r="Z177" s="166">
        <v>0</v>
      </c>
      <c r="AA177" s="167">
        <f t="shared" si="18"/>
        <v>0</v>
      </c>
      <c r="AR177" s="18" t="s">
        <v>326</v>
      </c>
      <c r="AT177" s="18" t="s">
        <v>327</v>
      </c>
      <c r="AU177" s="18" t="s">
        <v>178</v>
      </c>
      <c r="AY177" s="18" t="s">
        <v>199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178</v>
      </c>
      <c r="BK177" s="168">
        <f t="shared" si="24"/>
        <v>0</v>
      </c>
      <c r="BL177" s="18" t="s">
        <v>261</v>
      </c>
      <c r="BM177" s="18" t="s">
        <v>1269</v>
      </c>
    </row>
    <row r="178" spans="2:65" s="1" customFormat="1" ht="25.5" customHeight="1">
      <c r="B178" s="131"/>
      <c r="C178" s="160" t="s">
        <v>372</v>
      </c>
      <c r="D178" s="160" t="s">
        <v>200</v>
      </c>
      <c r="E178" s="161" t="s">
        <v>1057</v>
      </c>
      <c r="F178" s="228" t="s">
        <v>1058</v>
      </c>
      <c r="G178" s="228"/>
      <c r="H178" s="228"/>
      <c r="I178" s="228"/>
      <c r="J178" s="162" t="s">
        <v>203</v>
      </c>
      <c r="K178" s="163">
        <v>16</v>
      </c>
      <c r="L178" s="230">
        <v>0</v>
      </c>
      <c r="M178" s="230"/>
      <c r="N178" s="220">
        <f t="shared" si="1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16"/>
        <v>0</v>
      </c>
      <c r="X178" s="166">
        <v>1.2E-4</v>
      </c>
      <c r="Y178" s="166">
        <f t="shared" si="17"/>
        <v>1.92E-3</v>
      </c>
      <c r="Z178" s="166">
        <v>0</v>
      </c>
      <c r="AA178" s="167">
        <f t="shared" si="18"/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178</v>
      </c>
      <c r="BK178" s="168">
        <f t="shared" si="24"/>
        <v>0</v>
      </c>
      <c r="BL178" s="18" t="s">
        <v>261</v>
      </c>
      <c r="BM178" s="18" t="s">
        <v>1270</v>
      </c>
    </row>
    <row r="179" spans="2:65" s="1" customFormat="1" ht="25.5" customHeight="1">
      <c r="B179" s="131"/>
      <c r="C179" s="169" t="s">
        <v>376</v>
      </c>
      <c r="D179" s="169" t="s">
        <v>327</v>
      </c>
      <c r="E179" s="170" t="s">
        <v>1060</v>
      </c>
      <c r="F179" s="229" t="s">
        <v>1271</v>
      </c>
      <c r="G179" s="229"/>
      <c r="H179" s="229"/>
      <c r="I179" s="229"/>
      <c r="J179" s="171" t="s">
        <v>203</v>
      </c>
      <c r="K179" s="172">
        <v>16.32</v>
      </c>
      <c r="L179" s="231">
        <v>0</v>
      </c>
      <c r="M179" s="231"/>
      <c r="N179" s="221">
        <f t="shared" si="1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16"/>
        <v>0</v>
      </c>
      <c r="X179" s="166">
        <v>1.98E-3</v>
      </c>
      <c r="Y179" s="166">
        <f t="shared" si="17"/>
        <v>3.2313599999999998E-2</v>
      </c>
      <c r="Z179" s="166">
        <v>0</v>
      </c>
      <c r="AA179" s="167">
        <f t="shared" si="18"/>
        <v>0</v>
      </c>
      <c r="AR179" s="18" t="s">
        <v>326</v>
      </c>
      <c r="AT179" s="18" t="s">
        <v>327</v>
      </c>
      <c r="AU179" s="18" t="s">
        <v>178</v>
      </c>
      <c r="AY179" s="18" t="s">
        <v>199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178</v>
      </c>
      <c r="BK179" s="168">
        <f t="shared" si="24"/>
        <v>0</v>
      </c>
      <c r="BL179" s="18" t="s">
        <v>261</v>
      </c>
      <c r="BM179" s="18" t="s">
        <v>1272</v>
      </c>
    </row>
    <row r="180" spans="2:65" s="1" customFormat="1" ht="25.5" customHeight="1">
      <c r="B180" s="131"/>
      <c r="C180" s="160" t="s">
        <v>380</v>
      </c>
      <c r="D180" s="160" t="s">
        <v>200</v>
      </c>
      <c r="E180" s="161" t="s">
        <v>567</v>
      </c>
      <c r="F180" s="228" t="s">
        <v>568</v>
      </c>
      <c r="G180" s="228"/>
      <c r="H180" s="228"/>
      <c r="I180" s="228"/>
      <c r="J180" s="162" t="s">
        <v>203</v>
      </c>
      <c r="K180" s="163">
        <v>9</v>
      </c>
      <c r="L180" s="230">
        <v>0</v>
      </c>
      <c r="M180" s="230"/>
      <c r="N180" s="220">
        <f t="shared" si="1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16"/>
        <v>0</v>
      </c>
      <c r="X180" s="166">
        <v>4.0000000000000001E-3</v>
      </c>
      <c r="Y180" s="166">
        <f t="shared" si="17"/>
        <v>3.6000000000000004E-2</v>
      </c>
      <c r="Z180" s="166">
        <v>0</v>
      </c>
      <c r="AA180" s="167">
        <f t="shared" si="18"/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178</v>
      </c>
      <c r="BK180" s="168">
        <f t="shared" si="24"/>
        <v>0</v>
      </c>
      <c r="BL180" s="18" t="s">
        <v>261</v>
      </c>
      <c r="BM180" s="18" t="s">
        <v>1273</v>
      </c>
    </row>
    <row r="181" spans="2:65" s="1" customFormat="1" ht="38.25" customHeight="1">
      <c r="B181" s="131"/>
      <c r="C181" s="169" t="s">
        <v>384</v>
      </c>
      <c r="D181" s="169" t="s">
        <v>327</v>
      </c>
      <c r="E181" s="170" t="s">
        <v>570</v>
      </c>
      <c r="F181" s="229" t="s">
        <v>571</v>
      </c>
      <c r="G181" s="229"/>
      <c r="H181" s="229"/>
      <c r="I181" s="229"/>
      <c r="J181" s="171" t="s">
        <v>203</v>
      </c>
      <c r="K181" s="172">
        <v>9.18</v>
      </c>
      <c r="L181" s="231">
        <v>0</v>
      </c>
      <c r="M181" s="231"/>
      <c r="N181" s="221">
        <f t="shared" si="1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16"/>
        <v>0</v>
      </c>
      <c r="X181" s="166">
        <v>4.7999999999999996E-3</v>
      </c>
      <c r="Y181" s="166">
        <f t="shared" si="17"/>
        <v>4.4063999999999992E-2</v>
      </c>
      <c r="Z181" s="166">
        <v>0</v>
      </c>
      <c r="AA181" s="167">
        <f t="shared" si="18"/>
        <v>0</v>
      </c>
      <c r="AR181" s="18" t="s">
        <v>326</v>
      </c>
      <c r="AT181" s="18" t="s">
        <v>327</v>
      </c>
      <c r="AU181" s="18" t="s">
        <v>178</v>
      </c>
      <c r="AY181" s="18" t="s">
        <v>199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178</v>
      </c>
      <c r="BK181" s="168">
        <f t="shared" si="24"/>
        <v>0</v>
      </c>
      <c r="BL181" s="18" t="s">
        <v>261</v>
      </c>
      <c r="BM181" s="18" t="s">
        <v>1274</v>
      </c>
    </row>
    <row r="182" spans="2:65" s="1" customFormat="1" ht="25.5" customHeight="1">
      <c r="B182" s="131"/>
      <c r="C182" s="160" t="s">
        <v>388</v>
      </c>
      <c r="D182" s="160" t="s">
        <v>200</v>
      </c>
      <c r="E182" s="161" t="s">
        <v>573</v>
      </c>
      <c r="F182" s="228" t="s">
        <v>574</v>
      </c>
      <c r="G182" s="228"/>
      <c r="H182" s="228"/>
      <c r="I182" s="228"/>
      <c r="J182" s="162" t="s">
        <v>334</v>
      </c>
      <c r="K182" s="164">
        <v>0</v>
      </c>
      <c r="L182" s="230">
        <v>0</v>
      </c>
      <c r="M182" s="230"/>
      <c r="N182" s="220">
        <f t="shared" si="1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16"/>
        <v>0</v>
      </c>
      <c r="X182" s="166">
        <v>0</v>
      </c>
      <c r="Y182" s="166">
        <f t="shared" si="17"/>
        <v>0</v>
      </c>
      <c r="Z182" s="166">
        <v>0</v>
      </c>
      <c r="AA182" s="167">
        <f t="shared" si="18"/>
        <v>0</v>
      </c>
      <c r="AR182" s="18" t="s">
        <v>261</v>
      </c>
      <c r="AT182" s="18" t="s">
        <v>200</v>
      </c>
      <c r="AU182" s="18" t="s">
        <v>178</v>
      </c>
      <c r="AY182" s="18" t="s">
        <v>199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178</v>
      </c>
      <c r="BK182" s="168">
        <f t="shared" si="24"/>
        <v>0</v>
      </c>
      <c r="BL182" s="18" t="s">
        <v>261</v>
      </c>
      <c r="BM182" s="18" t="s">
        <v>1275</v>
      </c>
    </row>
    <row r="183" spans="2:65" s="9" customFormat="1" ht="29.85" customHeight="1">
      <c r="B183" s="149"/>
      <c r="C183" s="150"/>
      <c r="D183" s="159" t="s">
        <v>445</v>
      </c>
      <c r="E183" s="159"/>
      <c r="F183" s="159"/>
      <c r="G183" s="159"/>
      <c r="H183" s="159"/>
      <c r="I183" s="159"/>
      <c r="J183" s="159"/>
      <c r="K183" s="159"/>
      <c r="L183" s="159"/>
      <c r="M183" s="159"/>
      <c r="N183" s="222">
        <f>BK183</f>
        <v>0</v>
      </c>
      <c r="O183" s="223"/>
      <c r="P183" s="223"/>
      <c r="Q183" s="223"/>
      <c r="R183" s="152"/>
      <c r="T183" s="153"/>
      <c r="U183" s="150"/>
      <c r="V183" s="150"/>
      <c r="W183" s="154">
        <f>SUM(W184:W187)</f>
        <v>0</v>
      </c>
      <c r="X183" s="150"/>
      <c r="Y183" s="154">
        <f>SUM(Y184:Y187)</f>
        <v>1.4775000000000001E-3</v>
      </c>
      <c r="Z183" s="150"/>
      <c r="AA183" s="155">
        <f>SUM(AA184:AA187)</f>
        <v>0</v>
      </c>
      <c r="AR183" s="156" t="s">
        <v>178</v>
      </c>
      <c r="AT183" s="157" t="s">
        <v>76</v>
      </c>
      <c r="AU183" s="157" t="s">
        <v>85</v>
      </c>
      <c r="AY183" s="156" t="s">
        <v>199</v>
      </c>
      <c r="BK183" s="158">
        <f>SUM(BK184:BK187)</f>
        <v>0</v>
      </c>
    </row>
    <row r="184" spans="2:65" s="1" customFormat="1" ht="16.5" customHeight="1">
      <c r="B184" s="131"/>
      <c r="C184" s="160" t="s">
        <v>392</v>
      </c>
      <c r="D184" s="160" t="s">
        <v>200</v>
      </c>
      <c r="E184" s="161" t="s">
        <v>1276</v>
      </c>
      <c r="F184" s="228" t="s">
        <v>1277</v>
      </c>
      <c r="G184" s="228"/>
      <c r="H184" s="228"/>
      <c r="I184" s="228"/>
      <c r="J184" s="162" t="s">
        <v>316</v>
      </c>
      <c r="K184" s="163">
        <v>5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1278</v>
      </c>
    </row>
    <row r="185" spans="2:65" s="1" customFormat="1" ht="16.5" customHeight="1">
      <c r="B185" s="131"/>
      <c r="C185" s="160" t="s">
        <v>396</v>
      </c>
      <c r="D185" s="160" t="s">
        <v>200</v>
      </c>
      <c r="E185" s="161" t="s">
        <v>1069</v>
      </c>
      <c r="F185" s="228" t="s">
        <v>1070</v>
      </c>
      <c r="G185" s="228"/>
      <c r="H185" s="228"/>
      <c r="I185" s="228"/>
      <c r="J185" s="162" t="s">
        <v>316</v>
      </c>
      <c r="K185" s="163">
        <v>11</v>
      </c>
      <c r="L185" s="230">
        <v>0</v>
      </c>
      <c r="M185" s="230"/>
      <c r="N185" s="220">
        <f>ROUND(L185*K185,3)</f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>IF(U185="základná",N185,0)</f>
        <v>0</v>
      </c>
      <c r="BF185" s="105">
        <f>IF(U185="znížená",N185,0)</f>
        <v>0</v>
      </c>
      <c r="BG185" s="105">
        <f>IF(U185="zákl. prenesená",N185,0)</f>
        <v>0</v>
      </c>
      <c r="BH185" s="105">
        <f>IF(U185="zníž. prenesená",N185,0)</f>
        <v>0</v>
      </c>
      <c r="BI185" s="105">
        <f>IF(U185="nulová",N185,0)</f>
        <v>0</v>
      </c>
      <c r="BJ185" s="18" t="s">
        <v>178</v>
      </c>
      <c r="BK185" s="168">
        <f>ROUND(L185*K185,3)</f>
        <v>0</v>
      </c>
      <c r="BL185" s="18" t="s">
        <v>261</v>
      </c>
      <c r="BM185" s="18" t="s">
        <v>1279</v>
      </c>
    </row>
    <row r="186" spans="2:65" s="1" customFormat="1" ht="25.5" customHeight="1">
      <c r="B186" s="131"/>
      <c r="C186" s="160" t="s">
        <v>400</v>
      </c>
      <c r="D186" s="160" t="s">
        <v>200</v>
      </c>
      <c r="E186" s="161" t="s">
        <v>1280</v>
      </c>
      <c r="F186" s="228" t="s">
        <v>1281</v>
      </c>
      <c r="G186" s="228"/>
      <c r="H186" s="228"/>
      <c r="I186" s="228"/>
      <c r="J186" s="162" t="s">
        <v>316</v>
      </c>
      <c r="K186" s="163">
        <v>5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2.9550000000000003E-4</v>
      </c>
      <c r="Y186" s="166">
        <f>X186*K186</f>
        <v>1.4775000000000001E-3</v>
      </c>
      <c r="Z186" s="166">
        <v>0</v>
      </c>
      <c r="AA186" s="167">
        <f>Z186*K186</f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261</v>
      </c>
      <c r="BM186" s="18" t="s">
        <v>1282</v>
      </c>
    </row>
    <row r="187" spans="2:65" s="1" customFormat="1" ht="25.5" customHeight="1">
      <c r="B187" s="131"/>
      <c r="C187" s="160" t="s">
        <v>404</v>
      </c>
      <c r="D187" s="160" t="s">
        <v>200</v>
      </c>
      <c r="E187" s="161" t="s">
        <v>579</v>
      </c>
      <c r="F187" s="228" t="s">
        <v>580</v>
      </c>
      <c r="G187" s="228"/>
      <c r="H187" s="228"/>
      <c r="I187" s="228"/>
      <c r="J187" s="162" t="s">
        <v>334</v>
      </c>
      <c r="K187" s="164">
        <v>0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261</v>
      </c>
      <c r="BM187" s="18" t="s">
        <v>1283</v>
      </c>
    </row>
    <row r="188" spans="2:65" s="9" customFormat="1" ht="29.85" customHeight="1">
      <c r="B188" s="149"/>
      <c r="C188" s="150"/>
      <c r="D188" s="159" t="s">
        <v>446</v>
      </c>
      <c r="E188" s="159"/>
      <c r="F188" s="159"/>
      <c r="G188" s="159"/>
      <c r="H188" s="159"/>
      <c r="I188" s="159"/>
      <c r="J188" s="159"/>
      <c r="K188" s="159"/>
      <c r="L188" s="159"/>
      <c r="M188" s="159"/>
      <c r="N188" s="222">
        <f>BK188</f>
        <v>0</v>
      </c>
      <c r="O188" s="223"/>
      <c r="P188" s="223"/>
      <c r="Q188" s="223"/>
      <c r="R188" s="152"/>
      <c r="T188" s="153"/>
      <c r="U188" s="150"/>
      <c r="V188" s="150"/>
      <c r="W188" s="154">
        <f>SUM(W189:W192)</f>
        <v>0</v>
      </c>
      <c r="X188" s="150"/>
      <c r="Y188" s="154">
        <f>SUM(Y189:Y192)</f>
        <v>0</v>
      </c>
      <c r="Z188" s="150"/>
      <c r="AA188" s="155">
        <f>SUM(AA189:AA192)</f>
        <v>0</v>
      </c>
      <c r="AR188" s="156" t="s">
        <v>178</v>
      </c>
      <c r="AT188" s="157" t="s">
        <v>76</v>
      </c>
      <c r="AU188" s="157" t="s">
        <v>85</v>
      </c>
      <c r="AY188" s="156" t="s">
        <v>199</v>
      </c>
      <c r="BK188" s="158">
        <f>SUM(BK189:BK192)</f>
        <v>0</v>
      </c>
    </row>
    <row r="189" spans="2:65" s="1" customFormat="1" ht="25.5" customHeight="1">
      <c r="B189" s="131"/>
      <c r="C189" s="160" t="s">
        <v>408</v>
      </c>
      <c r="D189" s="160" t="s">
        <v>200</v>
      </c>
      <c r="E189" s="161" t="s">
        <v>582</v>
      </c>
      <c r="F189" s="228" t="s">
        <v>583</v>
      </c>
      <c r="G189" s="228"/>
      <c r="H189" s="228"/>
      <c r="I189" s="228"/>
      <c r="J189" s="162" t="s">
        <v>251</v>
      </c>
      <c r="K189" s="163">
        <v>172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261</v>
      </c>
      <c r="BM189" s="18" t="s">
        <v>1284</v>
      </c>
    </row>
    <row r="190" spans="2:65" s="1" customFormat="1" ht="16.5" customHeight="1">
      <c r="B190" s="131"/>
      <c r="C190" s="169" t="s">
        <v>412</v>
      </c>
      <c r="D190" s="169" t="s">
        <v>327</v>
      </c>
      <c r="E190" s="170" t="s">
        <v>585</v>
      </c>
      <c r="F190" s="229" t="s">
        <v>586</v>
      </c>
      <c r="G190" s="229"/>
      <c r="H190" s="229"/>
      <c r="I190" s="229"/>
      <c r="J190" s="171" t="s">
        <v>587</v>
      </c>
      <c r="K190" s="172">
        <v>1.8919999999999999</v>
      </c>
      <c r="L190" s="231">
        <v>0</v>
      </c>
      <c r="M190" s="231"/>
      <c r="N190" s="221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326</v>
      </c>
      <c r="AT190" s="18" t="s">
        <v>327</v>
      </c>
      <c r="AU190" s="18" t="s">
        <v>178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261</v>
      </c>
      <c r="BM190" s="18" t="s">
        <v>1285</v>
      </c>
    </row>
    <row r="191" spans="2:65" s="1" customFormat="1" ht="16.5" customHeight="1">
      <c r="B191" s="131"/>
      <c r="C191" s="160" t="s">
        <v>416</v>
      </c>
      <c r="D191" s="160" t="s">
        <v>200</v>
      </c>
      <c r="E191" s="161" t="s">
        <v>589</v>
      </c>
      <c r="F191" s="228" t="s">
        <v>590</v>
      </c>
      <c r="G191" s="228"/>
      <c r="H191" s="228"/>
      <c r="I191" s="228"/>
      <c r="J191" s="162" t="s">
        <v>587</v>
      </c>
      <c r="K191" s="163">
        <v>1.9</v>
      </c>
      <c r="L191" s="230">
        <v>0</v>
      </c>
      <c r="M191" s="230"/>
      <c r="N191" s="220">
        <f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>IF(U191="základná",N191,0)</f>
        <v>0</v>
      </c>
      <c r="BF191" s="105">
        <f>IF(U191="znížená",N191,0)</f>
        <v>0</v>
      </c>
      <c r="BG191" s="105">
        <f>IF(U191="zákl. prenesená",N191,0)</f>
        <v>0</v>
      </c>
      <c r="BH191" s="105">
        <f>IF(U191="zníž. prenesená",N191,0)</f>
        <v>0</v>
      </c>
      <c r="BI191" s="105">
        <f>IF(U191="nulová",N191,0)</f>
        <v>0</v>
      </c>
      <c r="BJ191" s="18" t="s">
        <v>178</v>
      </c>
      <c r="BK191" s="168">
        <f>ROUND(L191*K191,3)</f>
        <v>0</v>
      </c>
      <c r="BL191" s="18" t="s">
        <v>261</v>
      </c>
      <c r="BM191" s="18" t="s">
        <v>1286</v>
      </c>
    </row>
    <row r="192" spans="2:65" s="1" customFormat="1" ht="25.5" customHeight="1">
      <c r="B192" s="131"/>
      <c r="C192" s="160" t="s">
        <v>420</v>
      </c>
      <c r="D192" s="160" t="s">
        <v>200</v>
      </c>
      <c r="E192" s="161" t="s">
        <v>592</v>
      </c>
      <c r="F192" s="228" t="s">
        <v>593</v>
      </c>
      <c r="G192" s="228"/>
      <c r="H192" s="228"/>
      <c r="I192" s="228"/>
      <c r="J192" s="162" t="s">
        <v>334</v>
      </c>
      <c r="K192" s="164">
        <v>0</v>
      </c>
      <c r="L192" s="230">
        <v>0</v>
      </c>
      <c r="M192" s="230"/>
      <c r="N192" s="220">
        <f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8" t="s">
        <v>261</v>
      </c>
      <c r="AT192" s="18" t="s">
        <v>200</v>
      </c>
      <c r="AU192" s="18" t="s">
        <v>178</v>
      </c>
      <c r="AY192" s="18" t="s">
        <v>199</v>
      </c>
      <c r="BE192" s="105">
        <f>IF(U192="základná",N192,0)</f>
        <v>0</v>
      </c>
      <c r="BF192" s="105">
        <f>IF(U192="znížená",N192,0)</f>
        <v>0</v>
      </c>
      <c r="BG192" s="105">
        <f>IF(U192="zákl. prenesená",N192,0)</f>
        <v>0</v>
      </c>
      <c r="BH192" s="105">
        <f>IF(U192="zníž. prenesená",N192,0)</f>
        <v>0</v>
      </c>
      <c r="BI192" s="105">
        <f>IF(U192="nulová",N192,0)</f>
        <v>0</v>
      </c>
      <c r="BJ192" s="18" t="s">
        <v>178</v>
      </c>
      <c r="BK192" s="168">
        <f>ROUND(L192*K192,3)</f>
        <v>0</v>
      </c>
      <c r="BL192" s="18" t="s">
        <v>261</v>
      </c>
      <c r="BM192" s="18" t="s">
        <v>1287</v>
      </c>
    </row>
    <row r="193" spans="2:65" s="9" customFormat="1" ht="29.85" customHeight="1">
      <c r="B193" s="149"/>
      <c r="C193" s="150"/>
      <c r="D193" s="159" t="s">
        <v>168</v>
      </c>
      <c r="E193" s="159"/>
      <c r="F193" s="159"/>
      <c r="G193" s="159"/>
      <c r="H193" s="159"/>
      <c r="I193" s="159"/>
      <c r="J193" s="159"/>
      <c r="K193" s="159"/>
      <c r="L193" s="159"/>
      <c r="M193" s="159"/>
      <c r="N193" s="222">
        <f>BK193</f>
        <v>0</v>
      </c>
      <c r="O193" s="223"/>
      <c r="P193" s="223"/>
      <c r="Q193" s="223"/>
      <c r="R193" s="152"/>
      <c r="T193" s="153"/>
      <c r="U193" s="150"/>
      <c r="V193" s="150"/>
      <c r="W193" s="154">
        <f>SUM(W194:W203)</f>
        <v>0</v>
      </c>
      <c r="X193" s="150"/>
      <c r="Y193" s="154">
        <f>SUM(Y194:Y203)</f>
        <v>0.353453456</v>
      </c>
      <c r="Z193" s="150"/>
      <c r="AA193" s="155">
        <f>SUM(AA194:AA203)</f>
        <v>0.45816000000000001</v>
      </c>
      <c r="AR193" s="156" t="s">
        <v>178</v>
      </c>
      <c r="AT193" s="157" t="s">
        <v>76</v>
      </c>
      <c r="AU193" s="157" t="s">
        <v>85</v>
      </c>
      <c r="AY193" s="156" t="s">
        <v>199</v>
      </c>
      <c r="BK193" s="158">
        <f>SUM(BK194:BK203)</f>
        <v>0</v>
      </c>
    </row>
    <row r="194" spans="2:65" s="1" customFormat="1" ht="25.5" customHeight="1">
      <c r="B194" s="131"/>
      <c r="C194" s="160" t="s">
        <v>424</v>
      </c>
      <c r="D194" s="160" t="s">
        <v>200</v>
      </c>
      <c r="E194" s="161" t="s">
        <v>595</v>
      </c>
      <c r="F194" s="228" t="s">
        <v>596</v>
      </c>
      <c r="G194" s="228"/>
      <c r="H194" s="228"/>
      <c r="I194" s="228"/>
      <c r="J194" s="162" t="s">
        <v>316</v>
      </c>
      <c r="K194" s="163">
        <v>4</v>
      </c>
      <c r="L194" s="230">
        <v>0</v>
      </c>
      <c r="M194" s="230"/>
      <c r="N194" s="220">
        <f t="shared" ref="N194:N203" si="25"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ref="W194:W203" si="26">V194*K194</f>
        <v>0</v>
      </c>
      <c r="X194" s="166">
        <v>4.8500000000000001E-3</v>
      </c>
      <c r="Y194" s="166">
        <f t="shared" ref="Y194:Y203" si="27">X194*K194</f>
        <v>1.9400000000000001E-2</v>
      </c>
      <c r="Z194" s="166">
        <v>0</v>
      </c>
      <c r="AA194" s="167">
        <f t="shared" ref="AA194:AA203" si="28">Z194*K194</f>
        <v>0</v>
      </c>
      <c r="AR194" s="18" t="s">
        <v>261</v>
      </c>
      <c r="AT194" s="18" t="s">
        <v>200</v>
      </c>
      <c r="AU194" s="18" t="s">
        <v>178</v>
      </c>
      <c r="AY194" s="18" t="s">
        <v>199</v>
      </c>
      <c r="BE194" s="105">
        <f t="shared" ref="BE194:BE203" si="29">IF(U194="základná",N194,0)</f>
        <v>0</v>
      </c>
      <c r="BF194" s="105">
        <f t="shared" ref="BF194:BF203" si="30">IF(U194="znížená",N194,0)</f>
        <v>0</v>
      </c>
      <c r="BG194" s="105">
        <f t="shared" ref="BG194:BG203" si="31">IF(U194="zákl. prenesená",N194,0)</f>
        <v>0</v>
      </c>
      <c r="BH194" s="105">
        <f t="shared" ref="BH194:BH203" si="32">IF(U194="zníž. prenesená",N194,0)</f>
        <v>0</v>
      </c>
      <c r="BI194" s="105">
        <f t="shared" ref="BI194:BI203" si="33">IF(U194="nulová",N194,0)</f>
        <v>0</v>
      </c>
      <c r="BJ194" s="18" t="s">
        <v>178</v>
      </c>
      <c r="BK194" s="168">
        <f t="shared" ref="BK194:BK203" si="34">ROUND(L194*K194,3)</f>
        <v>0</v>
      </c>
      <c r="BL194" s="18" t="s">
        <v>261</v>
      </c>
      <c r="BM194" s="18" t="s">
        <v>1288</v>
      </c>
    </row>
    <row r="195" spans="2:65" s="1" customFormat="1" ht="38.25" customHeight="1">
      <c r="B195" s="131"/>
      <c r="C195" s="160" t="s">
        <v>427</v>
      </c>
      <c r="D195" s="160" t="s">
        <v>200</v>
      </c>
      <c r="E195" s="161" t="s">
        <v>598</v>
      </c>
      <c r="F195" s="228" t="s">
        <v>599</v>
      </c>
      <c r="G195" s="228"/>
      <c r="H195" s="228"/>
      <c r="I195" s="228"/>
      <c r="J195" s="162" t="s">
        <v>203</v>
      </c>
      <c r="K195" s="163">
        <v>9</v>
      </c>
      <c r="L195" s="230">
        <v>0</v>
      </c>
      <c r="M195" s="230"/>
      <c r="N195" s="220">
        <f t="shared" si="2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7.3200000000000001E-3</v>
      </c>
      <c r="AA195" s="167">
        <f t="shared" si="28"/>
        <v>6.5879999999999994E-2</v>
      </c>
      <c r="AR195" s="18" t="s">
        <v>261</v>
      </c>
      <c r="AT195" s="18" t="s">
        <v>200</v>
      </c>
      <c r="AU195" s="18" t="s">
        <v>178</v>
      </c>
      <c r="AY195" s="18" t="s">
        <v>199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178</v>
      </c>
      <c r="BK195" s="168">
        <f t="shared" si="34"/>
        <v>0</v>
      </c>
      <c r="BL195" s="18" t="s">
        <v>261</v>
      </c>
      <c r="BM195" s="18" t="s">
        <v>1289</v>
      </c>
    </row>
    <row r="196" spans="2:65" s="1" customFormat="1" ht="38.25" customHeight="1">
      <c r="B196" s="131"/>
      <c r="C196" s="160" t="s">
        <v>430</v>
      </c>
      <c r="D196" s="160" t="s">
        <v>200</v>
      </c>
      <c r="E196" s="161" t="s">
        <v>601</v>
      </c>
      <c r="F196" s="228" t="s">
        <v>602</v>
      </c>
      <c r="G196" s="228"/>
      <c r="H196" s="228"/>
      <c r="I196" s="228"/>
      <c r="J196" s="162" t="s">
        <v>203</v>
      </c>
      <c r="K196" s="163">
        <v>9</v>
      </c>
      <c r="L196" s="230">
        <v>0</v>
      </c>
      <c r="M196" s="230"/>
      <c r="N196" s="220">
        <f t="shared" si="2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26"/>
        <v>0</v>
      </c>
      <c r="X196" s="166">
        <v>3.4000000000000002E-4</v>
      </c>
      <c r="Y196" s="166">
        <f t="shared" si="27"/>
        <v>3.0600000000000002E-3</v>
      </c>
      <c r="Z196" s="166">
        <v>0</v>
      </c>
      <c r="AA196" s="167">
        <f t="shared" si="28"/>
        <v>0</v>
      </c>
      <c r="AR196" s="18" t="s">
        <v>261</v>
      </c>
      <c r="AT196" s="18" t="s">
        <v>200</v>
      </c>
      <c r="AU196" s="18" t="s">
        <v>178</v>
      </c>
      <c r="AY196" s="18" t="s">
        <v>199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178</v>
      </c>
      <c r="BK196" s="168">
        <f t="shared" si="34"/>
        <v>0</v>
      </c>
      <c r="BL196" s="18" t="s">
        <v>261</v>
      </c>
      <c r="BM196" s="18" t="s">
        <v>1290</v>
      </c>
    </row>
    <row r="197" spans="2:65" s="1" customFormat="1" ht="38.25" customHeight="1">
      <c r="B197" s="131"/>
      <c r="C197" s="160" t="s">
        <v>433</v>
      </c>
      <c r="D197" s="160" t="s">
        <v>200</v>
      </c>
      <c r="E197" s="161" t="s">
        <v>604</v>
      </c>
      <c r="F197" s="228" t="s">
        <v>605</v>
      </c>
      <c r="G197" s="228"/>
      <c r="H197" s="228"/>
      <c r="I197" s="228"/>
      <c r="J197" s="162" t="s">
        <v>251</v>
      </c>
      <c r="K197" s="163">
        <v>86</v>
      </c>
      <c r="L197" s="230">
        <v>0</v>
      </c>
      <c r="M197" s="230"/>
      <c r="N197" s="220">
        <f t="shared" si="2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26"/>
        <v>0</v>
      </c>
      <c r="X197" s="166">
        <v>2.46276E-3</v>
      </c>
      <c r="Y197" s="166">
        <f t="shared" si="27"/>
        <v>0.21179735999999999</v>
      </c>
      <c r="Z197" s="166">
        <v>0</v>
      </c>
      <c r="AA197" s="167">
        <f t="shared" si="28"/>
        <v>0</v>
      </c>
      <c r="AR197" s="18" t="s">
        <v>261</v>
      </c>
      <c r="AT197" s="18" t="s">
        <v>200</v>
      </c>
      <c r="AU197" s="18" t="s">
        <v>178</v>
      </c>
      <c r="AY197" s="18" t="s">
        <v>199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178</v>
      </c>
      <c r="BK197" s="168">
        <f t="shared" si="34"/>
        <v>0</v>
      </c>
      <c r="BL197" s="18" t="s">
        <v>261</v>
      </c>
      <c r="BM197" s="18" t="s">
        <v>1291</v>
      </c>
    </row>
    <row r="198" spans="2:65" s="1" customFormat="1" ht="38.25" customHeight="1">
      <c r="B198" s="131"/>
      <c r="C198" s="160" t="s">
        <v>436</v>
      </c>
      <c r="D198" s="160" t="s">
        <v>200</v>
      </c>
      <c r="E198" s="161" t="s">
        <v>607</v>
      </c>
      <c r="F198" s="228" t="s">
        <v>608</v>
      </c>
      <c r="G198" s="228"/>
      <c r="H198" s="228"/>
      <c r="I198" s="228"/>
      <c r="J198" s="162" t="s">
        <v>251</v>
      </c>
      <c r="K198" s="163">
        <v>86</v>
      </c>
      <c r="L198" s="230">
        <v>0</v>
      </c>
      <c r="M198" s="230"/>
      <c r="N198" s="220">
        <f t="shared" si="2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3.3E-3</v>
      </c>
      <c r="AA198" s="167">
        <f t="shared" si="28"/>
        <v>0.2838</v>
      </c>
      <c r="AR198" s="18" t="s">
        <v>261</v>
      </c>
      <c r="AT198" s="18" t="s">
        <v>200</v>
      </c>
      <c r="AU198" s="18" t="s">
        <v>178</v>
      </c>
      <c r="AY198" s="18" t="s">
        <v>199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178</v>
      </c>
      <c r="BK198" s="168">
        <f t="shared" si="34"/>
        <v>0</v>
      </c>
      <c r="BL198" s="18" t="s">
        <v>261</v>
      </c>
      <c r="BM198" s="18" t="s">
        <v>1292</v>
      </c>
    </row>
    <row r="199" spans="2:65" s="1" customFormat="1" ht="38.25" customHeight="1">
      <c r="B199" s="131"/>
      <c r="C199" s="160" t="s">
        <v>619</v>
      </c>
      <c r="D199" s="160" t="s">
        <v>200</v>
      </c>
      <c r="E199" s="161" t="s">
        <v>610</v>
      </c>
      <c r="F199" s="228" t="s">
        <v>611</v>
      </c>
      <c r="G199" s="228"/>
      <c r="H199" s="228"/>
      <c r="I199" s="228"/>
      <c r="J199" s="162" t="s">
        <v>251</v>
      </c>
      <c r="K199" s="163">
        <v>17.2</v>
      </c>
      <c r="L199" s="230">
        <v>0</v>
      </c>
      <c r="M199" s="230"/>
      <c r="N199" s="220">
        <f t="shared" si="2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26"/>
        <v>0</v>
      </c>
      <c r="X199" s="166">
        <v>1.3156800000000001E-3</v>
      </c>
      <c r="Y199" s="166">
        <f t="shared" si="27"/>
        <v>2.2629696000000001E-2</v>
      </c>
      <c r="Z199" s="166">
        <v>0</v>
      </c>
      <c r="AA199" s="167">
        <f t="shared" si="28"/>
        <v>0</v>
      </c>
      <c r="AR199" s="18" t="s">
        <v>261</v>
      </c>
      <c r="AT199" s="18" t="s">
        <v>200</v>
      </c>
      <c r="AU199" s="18" t="s">
        <v>178</v>
      </c>
      <c r="AY199" s="18" t="s">
        <v>199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178</v>
      </c>
      <c r="BK199" s="168">
        <f t="shared" si="34"/>
        <v>0</v>
      </c>
      <c r="BL199" s="18" t="s">
        <v>261</v>
      </c>
      <c r="BM199" s="18" t="s">
        <v>1293</v>
      </c>
    </row>
    <row r="200" spans="2:65" s="1" customFormat="1" ht="38.25" customHeight="1">
      <c r="B200" s="131"/>
      <c r="C200" s="160" t="s">
        <v>623</v>
      </c>
      <c r="D200" s="160" t="s">
        <v>200</v>
      </c>
      <c r="E200" s="161" t="s">
        <v>616</v>
      </c>
      <c r="F200" s="228" t="s">
        <v>617</v>
      </c>
      <c r="G200" s="228"/>
      <c r="H200" s="228"/>
      <c r="I200" s="228"/>
      <c r="J200" s="162" t="s">
        <v>251</v>
      </c>
      <c r="K200" s="163">
        <v>32</v>
      </c>
      <c r="L200" s="230">
        <v>0</v>
      </c>
      <c r="M200" s="230"/>
      <c r="N200" s="220">
        <f t="shared" si="2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26"/>
        <v>0</v>
      </c>
      <c r="X200" s="166">
        <v>0</v>
      </c>
      <c r="Y200" s="166">
        <f t="shared" si="27"/>
        <v>0</v>
      </c>
      <c r="Z200" s="166">
        <v>0</v>
      </c>
      <c r="AA200" s="167">
        <f t="shared" si="28"/>
        <v>0</v>
      </c>
      <c r="AR200" s="18" t="s">
        <v>261</v>
      </c>
      <c r="AT200" s="18" t="s">
        <v>200</v>
      </c>
      <c r="AU200" s="18" t="s">
        <v>178</v>
      </c>
      <c r="AY200" s="18" t="s">
        <v>199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178</v>
      </c>
      <c r="BK200" s="168">
        <f t="shared" si="34"/>
        <v>0</v>
      </c>
      <c r="BL200" s="18" t="s">
        <v>261</v>
      </c>
      <c r="BM200" s="18" t="s">
        <v>1294</v>
      </c>
    </row>
    <row r="201" spans="2:65" s="1" customFormat="1" ht="25.5" customHeight="1">
      <c r="B201" s="131"/>
      <c r="C201" s="160" t="s">
        <v>627</v>
      </c>
      <c r="D201" s="160" t="s">
        <v>200</v>
      </c>
      <c r="E201" s="161" t="s">
        <v>620</v>
      </c>
      <c r="F201" s="228" t="s">
        <v>621</v>
      </c>
      <c r="G201" s="228"/>
      <c r="H201" s="228"/>
      <c r="I201" s="228"/>
      <c r="J201" s="162" t="s">
        <v>251</v>
      </c>
      <c r="K201" s="163">
        <v>48</v>
      </c>
      <c r="L201" s="230">
        <v>0</v>
      </c>
      <c r="M201" s="230"/>
      <c r="N201" s="220">
        <f t="shared" si="25"/>
        <v>0</v>
      </c>
      <c r="O201" s="220"/>
      <c r="P201" s="220"/>
      <c r="Q201" s="220"/>
      <c r="R201" s="134"/>
      <c r="T201" s="165" t="s">
        <v>5</v>
      </c>
      <c r="U201" s="43" t="s">
        <v>44</v>
      </c>
      <c r="V201" s="35"/>
      <c r="W201" s="166">
        <f t="shared" si="26"/>
        <v>0</v>
      </c>
      <c r="X201" s="166">
        <v>2.0117999999999998E-3</v>
      </c>
      <c r="Y201" s="166">
        <f t="shared" si="27"/>
        <v>9.6566399999999997E-2</v>
      </c>
      <c r="Z201" s="166">
        <v>0</v>
      </c>
      <c r="AA201" s="167">
        <f t="shared" si="28"/>
        <v>0</v>
      </c>
      <c r="AR201" s="18" t="s">
        <v>261</v>
      </c>
      <c r="AT201" s="18" t="s">
        <v>200</v>
      </c>
      <c r="AU201" s="18" t="s">
        <v>178</v>
      </c>
      <c r="AY201" s="18" t="s">
        <v>199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178</v>
      </c>
      <c r="BK201" s="168">
        <f t="shared" si="34"/>
        <v>0</v>
      </c>
      <c r="BL201" s="18" t="s">
        <v>261</v>
      </c>
      <c r="BM201" s="18" t="s">
        <v>1295</v>
      </c>
    </row>
    <row r="202" spans="2:65" s="1" customFormat="1" ht="25.5" customHeight="1">
      <c r="B202" s="131"/>
      <c r="C202" s="160" t="s">
        <v>631</v>
      </c>
      <c r="D202" s="160" t="s">
        <v>200</v>
      </c>
      <c r="E202" s="161" t="s">
        <v>624</v>
      </c>
      <c r="F202" s="228" t="s">
        <v>625</v>
      </c>
      <c r="G202" s="228"/>
      <c r="H202" s="228"/>
      <c r="I202" s="228"/>
      <c r="J202" s="162" t="s">
        <v>251</v>
      </c>
      <c r="K202" s="163">
        <v>48</v>
      </c>
      <c r="L202" s="230">
        <v>0</v>
      </c>
      <c r="M202" s="230"/>
      <c r="N202" s="220">
        <f t="shared" si="25"/>
        <v>0</v>
      </c>
      <c r="O202" s="220"/>
      <c r="P202" s="220"/>
      <c r="Q202" s="220"/>
      <c r="R202" s="134"/>
      <c r="T202" s="165" t="s">
        <v>5</v>
      </c>
      <c r="U202" s="43" t="s">
        <v>44</v>
      </c>
      <c r="V202" s="35"/>
      <c r="W202" s="166">
        <f t="shared" si="26"/>
        <v>0</v>
      </c>
      <c r="X202" s="166">
        <v>0</v>
      </c>
      <c r="Y202" s="166">
        <f t="shared" si="27"/>
        <v>0</v>
      </c>
      <c r="Z202" s="166">
        <v>2.2599999999999999E-3</v>
      </c>
      <c r="AA202" s="167">
        <f t="shared" si="28"/>
        <v>0.10847999999999999</v>
      </c>
      <c r="AR202" s="18" t="s">
        <v>261</v>
      </c>
      <c r="AT202" s="18" t="s">
        <v>200</v>
      </c>
      <c r="AU202" s="18" t="s">
        <v>178</v>
      </c>
      <c r="AY202" s="18" t="s">
        <v>199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178</v>
      </c>
      <c r="BK202" s="168">
        <f t="shared" si="34"/>
        <v>0</v>
      </c>
      <c r="BL202" s="18" t="s">
        <v>261</v>
      </c>
      <c r="BM202" s="18" t="s">
        <v>1296</v>
      </c>
    </row>
    <row r="203" spans="2:65" s="1" customFormat="1" ht="25.5" customHeight="1">
      <c r="B203" s="131"/>
      <c r="C203" s="160" t="s">
        <v>633</v>
      </c>
      <c r="D203" s="160" t="s">
        <v>200</v>
      </c>
      <c r="E203" s="161" t="s">
        <v>628</v>
      </c>
      <c r="F203" s="228" t="s">
        <v>629</v>
      </c>
      <c r="G203" s="228"/>
      <c r="H203" s="228"/>
      <c r="I203" s="228"/>
      <c r="J203" s="162" t="s">
        <v>334</v>
      </c>
      <c r="K203" s="164">
        <v>0</v>
      </c>
      <c r="L203" s="230">
        <v>0</v>
      </c>
      <c r="M203" s="230"/>
      <c r="N203" s="220">
        <f t="shared" si="25"/>
        <v>0</v>
      </c>
      <c r="O203" s="220"/>
      <c r="P203" s="220"/>
      <c r="Q203" s="220"/>
      <c r="R203" s="134"/>
      <c r="T203" s="165" t="s">
        <v>5</v>
      </c>
      <c r="U203" s="43" t="s">
        <v>44</v>
      </c>
      <c r="V203" s="35"/>
      <c r="W203" s="166">
        <f t="shared" si="26"/>
        <v>0</v>
      </c>
      <c r="X203" s="166">
        <v>0</v>
      </c>
      <c r="Y203" s="166">
        <f t="shared" si="27"/>
        <v>0</v>
      </c>
      <c r="Z203" s="166">
        <v>0</v>
      </c>
      <c r="AA203" s="167">
        <f t="shared" si="28"/>
        <v>0</v>
      </c>
      <c r="AR203" s="18" t="s">
        <v>261</v>
      </c>
      <c r="AT203" s="18" t="s">
        <v>200</v>
      </c>
      <c r="AU203" s="18" t="s">
        <v>178</v>
      </c>
      <c r="AY203" s="18" t="s">
        <v>199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178</v>
      </c>
      <c r="BK203" s="168">
        <f t="shared" si="34"/>
        <v>0</v>
      </c>
      <c r="BL203" s="18" t="s">
        <v>261</v>
      </c>
      <c r="BM203" s="18" t="s">
        <v>1297</v>
      </c>
    </row>
    <row r="204" spans="2:65" s="9" customFormat="1" ht="37.35" customHeight="1">
      <c r="B204" s="149"/>
      <c r="C204" s="150"/>
      <c r="D204" s="151" t="s">
        <v>172</v>
      </c>
      <c r="E204" s="151"/>
      <c r="F204" s="151"/>
      <c r="G204" s="151"/>
      <c r="H204" s="151"/>
      <c r="I204" s="151"/>
      <c r="J204" s="151"/>
      <c r="K204" s="151"/>
      <c r="L204" s="151"/>
      <c r="M204" s="151"/>
      <c r="N204" s="259">
        <f>BK204</f>
        <v>0</v>
      </c>
      <c r="O204" s="260"/>
      <c r="P204" s="260"/>
      <c r="Q204" s="260"/>
      <c r="R204" s="152"/>
      <c r="T204" s="153"/>
      <c r="U204" s="150"/>
      <c r="V204" s="150"/>
      <c r="W204" s="154">
        <f>SUM(W205:W209)</f>
        <v>0</v>
      </c>
      <c r="X204" s="150"/>
      <c r="Y204" s="154">
        <f>SUM(Y205:Y209)</f>
        <v>0</v>
      </c>
      <c r="Z204" s="150"/>
      <c r="AA204" s="155">
        <f>SUM(AA205:AA209)</f>
        <v>0</v>
      </c>
      <c r="AR204" s="156" t="s">
        <v>204</v>
      </c>
      <c r="AT204" s="157" t="s">
        <v>76</v>
      </c>
      <c r="AU204" s="157" t="s">
        <v>77</v>
      </c>
      <c r="AY204" s="156" t="s">
        <v>199</v>
      </c>
      <c r="BK204" s="158">
        <f>SUM(BK205:BK209)</f>
        <v>0</v>
      </c>
    </row>
    <row r="205" spans="2:65" s="1" customFormat="1" ht="51" customHeight="1">
      <c r="B205" s="131"/>
      <c r="C205" s="160" t="s">
        <v>635</v>
      </c>
      <c r="D205" s="160" t="s">
        <v>200</v>
      </c>
      <c r="E205" s="161" t="s">
        <v>85</v>
      </c>
      <c r="F205" s="228" t="s">
        <v>421</v>
      </c>
      <c r="G205" s="228"/>
      <c r="H205" s="228"/>
      <c r="I205" s="228"/>
      <c r="J205" s="162" t="s">
        <v>5</v>
      </c>
      <c r="K205" s="163">
        <v>0</v>
      </c>
      <c r="L205" s="230">
        <v>0</v>
      </c>
      <c r="M205" s="230"/>
      <c r="N205" s="220">
        <f>ROUND(L205*K205,3)</f>
        <v>0</v>
      </c>
      <c r="O205" s="220"/>
      <c r="P205" s="220"/>
      <c r="Q205" s="220"/>
      <c r="R205" s="134"/>
      <c r="T205" s="165" t="s">
        <v>5</v>
      </c>
      <c r="U205" s="43" t="s">
        <v>44</v>
      </c>
      <c r="V205" s="35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8" t="s">
        <v>422</v>
      </c>
      <c r="AT205" s="18" t="s">
        <v>200</v>
      </c>
      <c r="AU205" s="18" t="s">
        <v>85</v>
      </c>
      <c r="AY205" s="18" t="s">
        <v>199</v>
      </c>
      <c r="BE205" s="105">
        <f>IF(U205="základná",N205,0)</f>
        <v>0</v>
      </c>
      <c r="BF205" s="105">
        <f>IF(U205="znížená",N205,0)</f>
        <v>0</v>
      </c>
      <c r="BG205" s="105">
        <f>IF(U205="zákl. prenesená",N205,0)</f>
        <v>0</v>
      </c>
      <c r="BH205" s="105">
        <f>IF(U205="zníž. prenesená",N205,0)</f>
        <v>0</v>
      </c>
      <c r="BI205" s="105">
        <f>IF(U205="nulová",N205,0)</f>
        <v>0</v>
      </c>
      <c r="BJ205" s="18" t="s">
        <v>178</v>
      </c>
      <c r="BK205" s="168">
        <f>ROUND(L205*K205,3)</f>
        <v>0</v>
      </c>
      <c r="BL205" s="18" t="s">
        <v>422</v>
      </c>
      <c r="BM205" s="18" t="s">
        <v>1298</v>
      </c>
    </row>
    <row r="206" spans="2:65" s="1" customFormat="1" ht="51" customHeight="1">
      <c r="B206" s="131"/>
      <c r="C206" s="160" t="s">
        <v>637</v>
      </c>
      <c r="D206" s="160" t="s">
        <v>200</v>
      </c>
      <c r="E206" s="161" t="s">
        <v>178</v>
      </c>
      <c r="F206" s="228" t="s">
        <v>425</v>
      </c>
      <c r="G206" s="228"/>
      <c r="H206" s="228"/>
      <c r="I206" s="228"/>
      <c r="J206" s="162" t="s">
        <v>5</v>
      </c>
      <c r="K206" s="163">
        <v>0</v>
      </c>
      <c r="L206" s="230">
        <v>0</v>
      </c>
      <c r="M206" s="230"/>
      <c r="N206" s="220">
        <f>ROUND(L206*K206,3)</f>
        <v>0</v>
      </c>
      <c r="O206" s="220"/>
      <c r="P206" s="220"/>
      <c r="Q206" s="220"/>
      <c r="R206" s="134"/>
      <c r="T206" s="165" t="s">
        <v>5</v>
      </c>
      <c r="U206" s="43" t="s">
        <v>44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8" t="s">
        <v>422</v>
      </c>
      <c r="AT206" s="18" t="s">
        <v>200</v>
      </c>
      <c r="AU206" s="18" t="s">
        <v>85</v>
      </c>
      <c r="AY206" s="18" t="s">
        <v>199</v>
      </c>
      <c r="BE206" s="105">
        <f>IF(U206="základná",N206,0)</f>
        <v>0</v>
      </c>
      <c r="BF206" s="105">
        <f>IF(U206="znížená",N206,0)</f>
        <v>0</v>
      </c>
      <c r="BG206" s="105">
        <f>IF(U206="zákl. prenesená",N206,0)</f>
        <v>0</v>
      </c>
      <c r="BH206" s="105">
        <f>IF(U206="zníž. prenesená",N206,0)</f>
        <v>0</v>
      </c>
      <c r="BI206" s="105">
        <f>IF(U206="nulová",N206,0)</f>
        <v>0</v>
      </c>
      <c r="BJ206" s="18" t="s">
        <v>178</v>
      </c>
      <c r="BK206" s="168">
        <f>ROUND(L206*K206,3)</f>
        <v>0</v>
      </c>
      <c r="BL206" s="18" t="s">
        <v>422</v>
      </c>
      <c r="BM206" s="18" t="s">
        <v>1299</v>
      </c>
    </row>
    <row r="207" spans="2:65" s="1" customFormat="1" ht="63.75" customHeight="1">
      <c r="B207" s="131"/>
      <c r="C207" s="160" t="s">
        <v>639</v>
      </c>
      <c r="D207" s="160" t="s">
        <v>200</v>
      </c>
      <c r="E207" s="161" t="s">
        <v>209</v>
      </c>
      <c r="F207" s="228" t="s">
        <v>428</v>
      </c>
      <c r="G207" s="228"/>
      <c r="H207" s="228"/>
      <c r="I207" s="228"/>
      <c r="J207" s="162" t="s">
        <v>5</v>
      </c>
      <c r="K207" s="163">
        <v>0</v>
      </c>
      <c r="L207" s="230">
        <v>0</v>
      </c>
      <c r="M207" s="230"/>
      <c r="N207" s="220">
        <f>ROUND(L207*K207,3)</f>
        <v>0</v>
      </c>
      <c r="O207" s="220"/>
      <c r="P207" s="220"/>
      <c r="Q207" s="220"/>
      <c r="R207" s="134"/>
      <c r="T207" s="165" t="s">
        <v>5</v>
      </c>
      <c r="U207" s="43" t="s">
        <v>44</v>
      </c>
      <c r="V207" s="35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8" t="s">
        <v>422</v>
      </c>
      <c r="AT207" s="18" t="s">
        <v>200</v>
      </c>
      <c r="AU207" s="18" t="s">
        <v>85</v>
      </c>
      <c r="AY207" s="18" t="s">
        <v>199</v>
      </c>
      <c r="BE207" s="105">
        <f>IF(U207="základná",N207,0)</f>
        <v>0</v>
      </c>
      <c r="BF207" s="105">
        <f>IF(U207="znížená",N207,0)</f>
        <v>0</v>
      </c>
      <c r="BG207" s="105">
        <f>IF(U207="zákl. prenesená",N207,0)</f>
        <v>0</v>
      </c>
      <c r="BH207" s="105">
        <f>IF(U207="zníž. prenesená",N207,0)</f>
        <v>0</v>
      </c>
      <c r="BI207" s="105">
        <f>IF(U207="nulová",N207,0)</f>
        <v>0</v>
      </c>
      <c r="BJ207" s="18" t="s">
        <v>178</v>
      </c>
      <c r="BK207" s="168">
        <f>ROUND(L207*K207,3)</f>
        <v>0</v>
      </c>
      <c r="BL207" s="18" t="s">
        <v>422</v>
      </c>
      <c r="BM207" s="18" t="s">
        <v>1300</v>
      </c>
    </row>
    <row r="208" spans="2:65" s="1" customFormat="1" ht="51" customHeight="1">
      <c r="B208" s="131"/>
      <c r="C208" s="160" t="s">
        <v>641</v>
      </c>
      <c r="D208" s="160" t="s">
        <v>200</v>
      </c>
      <c r="E208" s="161" t="s">
        <v>216</v>
      </c>
      <c r="F208" s="228" t="s">
        <v>431</v>
      </c>
      <c r="G208" s="228"/>
      <c r="H208" s="228"/>
      <c r="I208" s="228"/>
      <c r="J208" s="162" t="s">
        <v>5</v>
      </c>
      <c r="K208" s="163">
        <v>0</v>
      </c>
      <c r="L208" s="230">
        <v>0</v>
      </c>
      <c r="M208" s="230"/>
      <c r="N208" s="220">
        <f>ROUND(L208*K208,3)</f>
        <v>0</v>
      </c>
      <c r="O208" s="220"/>
      <c r="P208" s="220"/>
      <c r="Q208" s="220"/>
      <c r="R208" s="134"/>
      <c r="T208" s="165" t="s">
        <v>5</v>
      </c>
      <c r="U208" s="43" t="s">
        <v>44</v>
      </c>
      <c r="V208" s="35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8" t="s">
        <v>422</v>
      </c>
      <c r="AT208" s="18" t="s">
        <v>200</v>
      </c>
      <c r="AU208" s="18" t="s">
        <v>85</v>
      </c>
      <c r="AY208" s="18" t="s">
        <v>199</v>
      </c>
      <c r="BE208" s="105">
        <f>IF(U208="základná",N208,0)</f>
        <v>0</v>
      </c>
      <c r="BF208" s="105">
        <f>IF(U208="znížená",N208,0)</f>
        <v>0</v>
      </c>
      <c r="BG208" s="105">
        <f>IF(U208="zákl. prenesená",N208,0)</f>
        <v>0</v>
      </c>
      <c r="BH208" s="105">
        <f>IF(U208="zníž. prenesená",N208,0)</f>
        <v>0</v>
      </c>
      <c r="BI208" s="105">
        <f>IF(U208="nulová",N208,0)</f>
        <v>0</v>
      </c>
      <c r="BJ208" s="18" t="s">
        <v>178</v>
      </c>
      <c r="BK208" s="168">
        <f>ROUND(L208*K208,3)</f>
        <v>0</v>
      </c>
      <c r="BL208" s="18" t="s">
        <v>422</v>
      </c>
      <c r="BM208" s="18" t="s">
        <v>1301</v>
      </c>
    </row>
    <row r="209" spans="2:65" s="1" customFormat="1" ht="25.5" customHeight="1">
      <c r="B209" s="131"/>
      <c r="C209" s="160" t="s">
        <v>861</v>
      </c>
      <c r="D209" s="160" t="s">
        <v>200</v>
      </c>
      <c r="E209" s="161" t="s">
        <v>220</v>
      </c>
      <c r="F209" s="228" t="s">
        <v>434</v>
      </c>
      <c r="G209" s="228"/>
      <c r="H209" s="228"/>
      <c r="I209" s="228"/>
      <c r="J209" s="162" t="s">
        <v>5</v>
      </c>
      <c r="K209" s="163">
        <v>0</v>
      </c>
      <c r="L209" s="230">
        <v>0</v>
      </c>
      <c r="M209" s="230"/>
      <c r="N209" s="220">
        <f>ROUND(L209*K209,3)</f>
        <v>0</v>
      </c>
      <c r="O209" s="220"/>
      <c r="P209" s="220"/>
      <c r="Q209" s="220"/>
      <c r="R209" s="134"/>
      <c r="T209" s="165" t="s">
        <v>5</v>
      </c>
      <c r="U209" s="43" t="s">
        <v>44</v>
      </c>
      <c r="V209" s="35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8" t="s">
        <v>422</v>
      </c>
      <c r="AT209" s="18" t="s">
        <v>200</v>
      </c>
      <c r="AU209" s="18" t="s">
        <v>85</v>
      </c>
      <c r="AY209" s="18" t="s">
        <v>199</v>
      </c>
      <c r="BE209" s="105">
        <f>IF(U209="základná",N209,0)</f>
        <v>0</v>
      </c>
      <c r="BF209" s="105">
        <f>IF(U209="znížená",N209,0)</f>
        <v>0</v>
      </c>
      <c r="BG209" s="105">
        <f>IF(U209="zákl. prenesená",N209,0)</f>
        <v>0</v>
      </c>
      <c r="BH209" s="105">
        <f>IF(U209="zníž. prenesená",N209,0)</f>
        <v>0</v>
      </c>
      <c r="BI209" s="105">
        <f>IF(U209="nulová",N209,0)</f>
        <v>0</v>
      </c>
      <c r="BJ209" s="18" t="s">
        <v>178</v>
      </c>
      <c r="BK209" s="168">
        <f>ROUND(L209*K209,3)</f>
        <v>0</v>
      </c>
      <c r="BL209" s="18" t="s">
        <v>422</v>
      </c>
      <c r="BM209" s="18" t="s">
        <v>1302</v>
      </c>
    </row>
    <row r="210" spans="2:65" s="9" customFormat="1" ht="37.35" customHeight="1">
      <c r="B210" s="149"/>
      <c r="C210" s="150"/>
      <c r="D210" s="151" t="s">
        <v>173</v>
      </c>
      <c r="E210" s="151"/>
      <c r="F210" s="151"/>
      <c r="G210" s="151"/>
      <c r="H210" s="151"/>
      <c r="I210" s="151"/>
      <c r="J210" s="151"/>
      <c r="K210" s="151"/>
      <c r="L210" s="151"/>
      <c r="M210" s="151"/>
      <c r="N210" s="224">
        <f>BK210</f>
        <v>0</v>
      </c>
      <c r="O210" s="225"/>
      <c r="P210" s="225"/>
      <c r="Q210" s="225"/>
      <c r="R210" s="152"/>
      <c r="T210" s="153"/>
      <c r="U210" s="150"/>
      <c r="V210" s="150"/>
      <c r="W210" s="154">
        <f>W211</f>
        <v>0</v>
      </c>
      <c r="X210" s="150"/>
      <c r="Y210" s="154">
        <f>Y211</f>
        <v>0</v>
      </c>
      <c r="Z210" s="150"/>
      <c r="AA210" s="155">
        <f>AA211</f>
        <v>0</v>
      </c>
      <c r="AR210" s="156" t="s">
        <v>216</v>
      </c>
      <c r="AT210" s="157" t="s">
        <v>76</v>
      </c>
      <c r="AU210" s="157" t="s">
        <v>77</v>
      </c>
      <c r="AY210" s="156" t="s">
        <v>199</v>
      </c>
      <c r="BK210" s="158">
        <f>BK211</f>
        <v>0</v>
      </c>
    </row>
    <row r="211" spans="2:65" s="9" customFormat="1" ht="19.95" customHeight="1">
      <c r="B211" s="149"/>
      <c r="C211" s="150"/>
      <c r="D211" s="159" t="s">
        <v>174</v>
      </c>
      <c r="E211" s="159"/>
      <c r="F211" s="159"/>
      <c r="G211" s="159"/>
      <c r="H211" s="159"/>
      <c r="I211" s="159"/>
      <c r="J211" s="159"/>
      <c r="K211" s="159"/>
      <c r="L211" s="159"/>
      <c r="M211" s="159"/>
      <c r="N211" s="226">
        <f>BK211</f>
        <v>0</v>
      </c>
      <c r="O211" s="227"/>
      <c r="P211" s="227"/>
      <c r="Q211" s="227"/>
      <c r="R211" s="152"/>
      <c r="T211" s="153"/>
      <c r="U211" s="150"/>
      <c r="V211" s="150"/>
      <c r="W211" s="154">
        <f>W212</f>
        <v>0</v>
      </c>
      <c r="X211" s="150"/>
      <c r="Y211" s="154">
        <f>Y212</f>
        <v>0</v>
      </c>
      <c r="Z211" s="150"/>
      <c r="AA211" s="155">
        <f>AA212</f>
        <v>0</v>
      </c>
      <c r="AR211" s="156" t="s">
        <v>216</v>
      </c>
      <c r="AT211" s="157" t="s">
        <v>76</v>
      </c>
      <c r="AU211" s="157" t="s">
        <v>85</v>
      </c>
      <c r="AY211" s="156" t="s">
        <v>199</v>
      </c>
      <c r="BK211" s="158">
        <f>BK212</f>
        <v>0</v>
      </c>
    </row>
    <row r="212" spans="2:65" s="1" customFormat="1" ht="25.5" customHeight="1">
      <c r="B212" s="131"/>
      <c r="C212" s="160" t="s">
        <v>1303</v>
      </c>
      <c r="D212" s="160" t="s">
        <v>200</v>
      </c>
      <c r="E212" s="161" t="s">
        <v>437</v>
      </c>
      <c r="F212" s="228" t="s">
        <v>438</v>
      </c>
      <c r="G212" s="228"/>
      <c r="H212" s="228"/>
      <c r="I212" s="228"/>
      <c r="J212" s="162" t="s">
        <v>439</v>
      </c>
      <c r="K212" s="163">
        <v>1</v>
      </c>
      <c r="L212" s="230">
        <v>0</v>
      </c>
      <c r="M212" s="230"/>
      <c r="N212" s="220">
        <f>ROUND(L212*K212,3)</f>
        <v>0</v>
      </c>
      <c r="O212" s="220"/>
      <c r="P212" s="220"/>
      <c r="Q212" s="220"/>
      <c r="R212" s="134"/>
      <c r="T212" s="165" t="s">
        <v>5</v>
      </c>
      <c r="U212" s="43" t="s">
        <v>44</v>
      </c>
      <c r="V212" s="35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8" t="s">
        <v>440</v>
      </c>
      <c r="AT212" s="18" t="s">
        <v>200</v>
      </c>
      <c r="AU212" s="18" t="s">
        <v>178</v>
      </c>
      <c r="AY212" s="18" t="s">
        <v>199</v>
      </c>
      <c r="BE212" s="105">
        <f>IF(U212="základná",N212,0)</f>
        <v>0</v>
      </c>
      <c r="BF212" s="105">
        <f>IF(U212="znížená",N212,0)</f>
        <v>0</v>
      </c>
      <c r="BG212" s="105">
        <f>IF(U212="zákl. prenesená",N212,0)</f>
        <v>0</v>
      </c>
      <c r="BH212" s="105">
        <f>IF(U212="zníž. prenesená",N212,0)</f>
        <v>0</v>
      </c>
      <c r="BI212" s="105">
        <f>IF(U212="nulová",N212,0)</f>
        <v>0</v>
      </c>
      <c r="BJ212" s="18" t="s">
        <v>178</v>
      </c>
      <c r="BK212" s="168">
        <f>ROUND(L212*K212,3)</f>
        <v>0</v>
      </c>
      <c r="BL212" s="18" t="s">
        <v>440</v>
      </c>
      <c r="BM212" s="18" t="s">
        <v>1304</v>
      </c>
    </row>
    <row r="213" spans="2:65" s="1" customFormat="1" ht="49.95" customHeight="1">
      <c r="B213" s="34"/>
      <c r="C213" s="35"/>
      <c r="D213" s="151"/>
      <c r="E213" s="35"/>
      <c r="F213" s="35"/>
      <c r="G213" s="35"/>
      <c r="H213" s="35"/>
      <c r="I213" s="35"/>
      <c r="J213" s="35"/>
      <c r="K213" s="35"/>
      <c r="L213" s="35"/>
      <c r="M213" s="35"/>
      <c r="N213" s="224"/>
      <c r="O213" s="225"/>
      <c r="P213" s="225"/>
      <c r="Q213" s="225"/>
      <c r="R213" s="36"/>
      <c r="T213" s="173"/>
      <c r="U213" s="55"/>
      <c r="V213" s="55"/>
      <c r="W213" s="55"/>
      <c r="X213" s="55"/>
      <c r="Y213" s="55"/>
      <c r="Z213" s="55"/>
      <c r="AA213" s="57"/>
      <c r="AT213" s="18"/>
      <c r="AU213" s="18"/>
      <c r="AY213" s="18"/>
      <c r="BK213" s="168"/>
    </row>
    <row r="214" spans="2:65" s="1" customFormat="1" ht="6.9" customHeight="1">
      <c r="B214" s="58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60"/>
    </row>
  </sheetData>
  <mergeCells count="303">
    <mergeCell ref="F207:I207"/>
    <mergeCell ref="F205:I205"/>
    <mergeCell ref="F206:I206"/>
    <mergeCell ref="F208:I208"/>
    <mergeCell ref="F209:I209"/>
    <mergeCell ref="F212:I212"/>
    <mergeCell ref="N200:Q200"/>
    <mergeCell ref="N199:Q199"/>
    <mergeCell ref="N201:Q201"/>
    <mergeCell ref="N202:Q202"/>
    <mergeCell ref="N203:Q203"/>
    <mergeCell ref="N205:Q205"/>
    <mergeCell ref="N206:Q206"/>
    <mergeCell ref="N207:Q207"/>
    <mergeCell ref="N208:Q208"/>
    <mergeCell ref="N209:Q209"/>
    <mergeCell ref="N212:Q212"/>
    <mergeCell ref="N204:Q204"/>
    <mergeCell ref="N210:Q210"/>
    <mergeCell ref="N211:Q211"/>
    <mergeCell ref="F199:I199"/>
    <mergeCell ref="F200:I200"/>
    <mergeCell ref="F201:I201"/>
    <mergeCell ref="F202:I202"/>
    <mergeCell ref="N213:Q213"/>
    <mergeCell ref="L207:M207"/>
    <mergeCell ref="L205:M205"/>
    <mergeCell ref="L206:M206"/>
    <mergeCell ref="L208:M208"/>
    <mergeCell ref="L209:M209"/>
    <mergeCell ref="L212:M212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58:M158"/>
    <mergeCell ref="L159:M159"/>
    <mergeCell ref="L160:M160"/>
    <mergeCell ref="N165:Q165"/>
    <mergeCell ref="N166:Q166"/>
    <mergeCell ref="N167:Q167"/>
    <mergeCell ref="N168:Q168"/>
    <mergeCell ref="N169:Q169"/>
    <mergeCell ref="N170:Q170"/>
    <mergeCell ref="N171:Q171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F182:I182"/>
    <mergeCell ref="F184:I184"/>
    <mergeCell ref="F185:I185"/>
    <mergeCell ref="F186:I186"/>
    <mergeCell ref="F187:I187"/>
    <mergeCell ref="L173:M173"/>
    <mergeCell ref="L175:M175"/>
    <mergeCell ref="L174:M174"/>
    <mergeCell ref="L176:M176"/>
    <mergeCell ref="L177:M177"/>
    <mergeCell ref="L178:M178"/>
    <mergeCell ref="L179:M179"/>
    <mergeCell ref="L180:M180"/>
    <mergeCell ref="L181:M181"/>
    <mergeCell ref="L182:M182"/>
    <mergeCell ref="L184:M184"/>
    <mergeCell ref="L185:M185"/>
    <mergeCell ref="L186:M186"/>
    <mergeCell ref="L187:M187"/>
    <mergeCell ref="F173:I173"/>
    <mergeCell ref="F175:I175"/>
    <mergeCell ref="F174:I174"/>
    <mergeCell ref="F176:I176"/>
    <mergeCell ref="F177:I177"/>
    <mergeCell ref="N198:Q198"/>
    <mergeCell ref="N197:Q197"/>
    <mergeCell ref="F189:I189"/>
    <mergeCell ref="F191:I191"/>
    <mergeCell ref="F190:I190"/>
    <mergeCell ref="F192:I192"/>
    <mergeCell ref="F194:I194"/>
    <mergeCell ref="F195:I195"/>
    <mergeCell ref="F196:I196"/>
    <mergeCell ref="F197:I197"/>
    <mergeCell ref="F198:I198"/>
    <mergeCell ref="N192:Q192"/>
    <mergeCell ref="N194:Q194"/>
    <mergeCell ref="N195:Q195"/>
    <mergeCell ref="N196:Q196"/>
    <mergeCell ref="N193:Q193"/>
    <mergeCell ref="F203:I203"/>
    <mergeCell ref="L189:M189"/>
    <mergeCell ref="L191:M191"/>
    <mergeCell ref="L190:M190"/>
    <mergeCell ref="L192:M192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N182:Q182"/>
    <mergeCell ref="N184:Q184"/>
    <mergeCell ref="N185:Q185"/>
    <mergeCell ref="N186:Q186"/>
    <mergeCell ref="N187:Q187"/>
    <mergeCell ref="N189:Q189"/>
    <mergeCell ref="N190:Q190"/>
    <mergeCell ref="N191:Q191"/>
    <mergeCell ref="N183:Q183"/>
    <mergeCell ref="N188:Q188"/>
    <mergeCell ref="S2:AC2"/>
    <mergeCell ref="M27:P27"/>
    <mergeCell ref="M28:P28"/>
    <mergeCell ref="M30:P30"/>
    <mergeCell ref="H32:J32"/>
    <mergeCell ref="M32:P32"/>
    <mergeCell ref="H33:J33"/>
    <mergeCell ref="M33:P33"/>
    <mergeCell ref="N181:Q181"/>
    <mergeCell ref="F178:I178"/>
    <mergeCell ref="F179:I179"/>
    <mergeCell ref="F180:I180"/>
    <mergeCell ref="F181:I181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72:Q172"/>
    <mergeCell ref="L170:M170"/>
    <mergeCell ref="L171:M171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7:H107"/>
    <mergeCell ref="D104:H104"/>
    <mergeCell ref="D105:H105"/>
    <mergeCell ref="D106:H106"/>
    <mergeCell ref="D108:H108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3:Q103"/>
    <mergeCell ref="N104:Q104"/>
    <mergeCell ref="N105:Q105"/>
    <mergeCell ref="N106:Q106"/>
    <mergeCell ref="N107:Q107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F131:I131"/>
    <mergeCell ref="F132:I132"/>
    <mergeCell ref="L131:M131"/>
    <mergeCell ref="N131:Q131"/>
    <mergeCell ref="L132:M132"/>
    <mergeCell ref="N132:Q132"/>
    <mergeCell ref="N130:Q130"/>
    <mergeCell ref="N133:Q133"/>
    <mergeCell ref="F134:I134"/>
    <mergeCell ref="F136:I136"/>
    <mergeCell ref="L134:M134"/>
    <mergeCell ref="N134:Q134"/>
    <mergeCell ref="F135:I135"/>
    <mergeCell ref="L135:M135"/>
    <mergeCell ref="N135:Q135"/>
    <mergeCell ref="L136:M136"/>
    <mergeCell ref="N136:Q136"/>
    <mergeCell ref="F138:I138"/>
    <mergeCell ref="L138:M138"/>
    <mergeCell ref="N138:Q138"/>
    <mergeCell ref="N137:Q137"/>
    <mergeCell ref="N139:Q139"/>
    <mergeCell ref="N140:Q140"/>
    <mergeCell ref="F141:I141"/>
    <mergeCell ref="F142:I142"/>
    <mergeCell ref="L141:M141"/>
    <mergeCell ref="N141:Q141"/>
    <mergeCell ref="L142:M142"/>
    <mergeCell ref="N142:Q142"/>
    <mergeCell ref="N143:Q143"/>
    <mergeCell ref="N144:Q144"/>
    <mergeCell ref="N145:Q145"/>
    <mergeCell ref="N146:Q146"/>
    <mergeCell ref="N147:Q147"/>
    <mergeCell ref="N148:Q148"/>
    <mergeCell ref="N149:Q149"/>
    <mergeCell ref="F143:I143"/>
    <mergeCell ref="F146:I146"/>
    <mergeCell ref="F145:I145"/>
    <mergeCell ref="F144:I144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L143:M143"/>
    <mergeCell ref="L148:M148"/>
    <mergeCell ref="L144:M144"/>
    <mergeCell ref="L145:M145"/>
    <mergeCell ref="L146:M146"/>
    <mergeCell ref="L147:M147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N159:Q159"/>
    <mergeCell ref="N160:Q160"/>
    <mergeCell ref="N161:Q161"/>
    <mergeCell ref="N162:Q162"/>
    <mergeCell ref="N163:Q163"/>
    <mergeCell ref="N164:Q164"/>
    <mergeCell ref="N150:Q150"/>
    <mergeCell ref="N153:Q153"/>
    <mergeCell ref="N151:Q151"/>
    <mergeCell ref="N152:Q152"/>
    <mergeCell ref="N154:Q154"/>
    <mergeCell ref="N155:Q155"/>
    <mergeCell ref="N156:Q156"/>
    <mergeCell ref="N157:Q157"/>
    <mergeCell ref="N158:Q158"/>
  </mergeCell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7" display="3) Rozpočet" xr:uid="{00000000-0004-0000-0800-000002000000}"/>
    <hyperlink ref="S1:T1" location="'Rekapitulácia stavby'!C2" display="Rekapitulácia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200"/>
  <sheetViews>
    <sheetView showGridLines="0" tabSelected="1" workbookViewId="0">
      <pane ySplit="1" topLeftCell="A2" activePane="bottomLeft" state="frozen"/>
      <selection pane="bottomLeft" activeCell="O15" sqref="O15:P1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110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1305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(SUM(BE98:BE105)+SUM(BE123:BE198))</f>
        <v>0</v>
      </c>
      <c r="I32" s="249"/>
      <c r="J32" s="249"/>
      <c r="K32" s="35"/>
      <c r="L32" s="35"/>
      <c r="M32" s="255">
        <f>ROUND((SUM(BE98:BE105)+SUM(BE123:BE198)),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(SUM(BF98:BF105)+SUM(BF123:BF198))</f>
        <v>0</v>
      </c>
      <c r="I33" s="249"/>
      <c r="J33" s="249"/>
      <c r="K33" s="35"/>
      <c r="L33" s="35"/>
      <c r="M33" s="255">
        <f>ROUND((SUM(BF98:BF105)+SUM(BF123:BF198)),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(SUM(BG98:BG105)+SUM(BG123:BG198))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(SUM(BH98:BH105)+SUM(BH123:BH198))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(SUM(BI98:BI105)+SUM(BI123:BI198))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E4.3-bleskozvod - E4.3 32-32 Administratívna budova ÚVA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N131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N133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N140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N143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N144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N191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E4.3-bleskozvod - E4.3 32-32 Administratívna budova ÚVA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W124+W140+W143+W191+W199</f>
        <v>0</v>
      </c>
      <c r="X123" s="50"/>
      <c r="Y123" s="146">
        <f>Y124+Y140+Y143+Y191+Y199</f>
        <v>14.462620000000001</v>
      </c>
      <c r="Z123" s="50"/>
      <c r="AA123" s="147">
        <f>AA124+AA140+AA143+AA191+AA199</f>
        <v>9.2540999999999993</v>
      </c>
      <c r="AT123" s="18" t="s">
        <v>76</v>
      </c>
      <c r="AU123" s="18" t="s">
        <v>160</v>
      </c>
      <c r="BK123" s="148">
        <f>BK124+BK140+BK143+BK191+BK199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W125+W131+W133</f>
        <v>0</v>
      </c>
      <c r="X124" s="150"/>
      <c r="Y124" s="154">
        <f>Y125+Y131+Y133</f>
        <v>13.577590000000001</v>
      </c>
      <c r="Z124" s="150"/>
      <c r="AA124" s="155">
        <f>AA125+AA131+AA133</f>
        <v>9.25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BK125+BK131+BK133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SUM(W126:W130)</f>
        <v>0</v>
      </c>
      <c r="X125" s="150"/>
      <c r="Y125" s="154">
        <f>SUM(Y126:Y130)</f>
        <v>0</v>
      </c>
      <c r="Z125" s="150"/>
      <c r="AA125" s="155">
        <f>SUM(AA126:AA130)</f>
        <v>9.25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SUM(BK126:BK130)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18.5</v>
      </c>
      <c r="L126" s="230">
        <v>0</v>
      </c>
      <c r="M126" s="230"/>
      <c r="N126" s="220">
        <f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>V126*K126</f>
        <v>0</v>
      </c>
      <c r="X126" s="166">
        <v>0</v>
      </c>
      <c r="Y126" s="166">
        <f>X126*K126</f>
        <v>0</v>
      </c>
      <c r="Z126" s="166">
        <v>0.5</v>
      </c>
      <c r="AA126" s="167">
        <f>Z126*K126</f>
        <v>9.25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8" t="s">
        <v>178</v>
      </c>
      <c r="BK126" s="168">
        <f>ROUND(L126*K126,3)</f>
        <v>0</v>
      </c>
      <c r="BL126" s="18" t="s">
        <v>204</v>
      </c>
      <c r="BM126" s="18" t="s">
        <v>1306</v>
      </c>
    </row>
    <row r="127" spans="2:65" s="1" customFormat="1" ht="38.25" customHeight="1">
      <c r="B127" s="131"/>
      <c r="C127" s="160" t="s">
        <v>178</v>
      </c>
      <c r="D127" s="160" t="s">
        <v>200</v>
      </c>
      <c r="E127" s="161" t="s">
        <v>663</v>
      </c>
      <c r="F127" s="228" t="s">
        <v>664</v>
      </c>
      <c r="G127" s="228"/>
      <c r="H127" s="228"/>
      <c r="I127" s="228"/>
      <c r="J127" s="162" t="s">
        <v>587</v>
      </c>
      <c r="K127" s="163">
        <v>65</v>
      </c>
      <c r="L127" s="230">
        <v>0</v>
      </c>
      <c r="M127" s="230"/>
      <c r="N127" s="220">
        <f>ROUND(L127*K127,3)</f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>IF(U127="základná",N127,0)</f>
        <v>0</v>
      </c>
      <c r="BF127" s="105">
        <f>IF(U127="znížená",N127,0)</f>
        <v>0</v>
      </c>
      <c r="BG127" s="105">
        <f>IF(U127="zákl. prenesená",N127,0)</f>
        <v>0</v>
      </c>
      <c r="BH127" s="105">
        <f>IF(U127="zníž. prenesená",N127,0)</f>
        <v>0</v>
      </c>
      <c r="BI127" s="105">
        <f>IF(U127="nulová",N127,0)</f>
        <v>0</v>
      </c>
      <c r="BJ127" s="18" t="s">
        <v>178</v>
      </c>
      <c r="BK127" s="168">
        <f>ROUND(L127*K127,3)</f>
        <v>0</v>
      </c>
      <c r="BL127" s="18" t="s">
        <v>204</v>
      </c>
      <c r="BM127" s="18" t="s">
        <v>1307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666</v>
      </c>
      <c r="F128" s="228" t="s">
        <v>667</v>
      </c>
      <c r="G128" s="228"/>
      <c r="H128" s="228"/>
      <c r="I128" s="228"/>
      <c r="J128" s="162" t="s">
        <v>587</v>
      </c>
      <c r="K128" s="163">
        <v>65</v>
      </c>
      <c r="L128" s="230">
        <v>0</v>
      </c>
      <c r="M128" s="230"/>
      <c r="N128" s="220">
        <f>ROUND(L128*K128,3)</f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>V128*K128</f>
        <v>0</v>
      </c>
      <c r="X128" s="166">
        <v>0</v>
      </c>
      <c r="Y128" s="166">
        <f>X128*K128</f>
        <v>0</v>
      </c>
      <c r="Z128" s="166">
        <v>0</v>
      </c>
      <c r="AA128" s="167">
        <f>Z128*K128</f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>IF(U128="základná",N128,0)</f>
        <v>0</v>
      </c>
      <c r="BF128" s="105">
        <f>IF(U128="znížená",N128,0)</f>
        <v>0</v>
      </c>
      <c r="BG128" s="105">
        <f>IF(U128="zákl. prenesená",N128,0)</f>
        <v>0</v>
      </c>
      <c r="BH128" s="105">
        <f>IF(U128="zníž. prenesená",N128,0)</f>
        <v>0</v>
      </c>
      <c r="BI128" s="105">
        <f>IF(U128="nulová",N128,0)</f>
        <v>0</v>
      </c>
      <c r="BJ128" s="18" t="s">
        <v>178</v>
      </c>
      <c r="BK128" s="168">
        <f>ROUND(L128*K128,3)</f>
        <v>0</v>
      </c>
      <c r="BL128" s="18" t="s">
        <v>204</v>
      </c>
      <c r="BM128" s="18" t="s">
        <v>1308</v>
      </c>
    </row>
    <row r="129" spans="2:65" s="1" customFormat="1" ht="25.5" customHeight="1">
      <c r="B129" s="131"/>
      <c r="C129" s="160" t="s">
        <v>204</v>
      </c>
      <c r="D129" s="160" t="s">
        <v>200</v>
      </c>
      <c r="E129" s="161" t="s">
        <v>669</v>
      </c>
      <c r="F129" s="228" t="s">
        <v>670</v>
      </c>
      <c r="G129" s="228"/>
      <c r="H129" s="228"/>
      <c r="I129" s="228"/>
      <c r="J129" s="162" t="s">
        <v>587</v>
      </c>
      <c r="K129" s="163">
        <v>21.1</v>
      </c>
      <c r="L129" s="230">
        <v>0</v>
      </c>
      <c r="M129" s="230"/>
      <c r="N129" s="220">
        <f>ROUND(L129*K129,3)</f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>V129*K129</f>
        <v>0</v>
      </c>
      <c r="X129" s="166">
        <v>0</v>
      </c>
      <c r="Y129" s="166">
        <f>X129*K129</f>
        <v>0</v>
      </c>
      <c r="Z129" s="166">
        <v>0</v>
      </c>
      <c r="AA129" s="167">
        <f>Z129*K129</f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>IF(U129="základná",N129,0)</f>
        <v>0</v>
      </c>
      <c r="BF129" s="105">
        <f>IF(U129="znížená",N129,0)</f>
        <v>0</v>
      </c>
      <c r="BG129" s="105">
        <f>IF(U129="zákl. prenesená",N129,0)</f>
        <v>0</v>
      </c>
      <c r="BH129" s="105">
        <f>IF(U129="zníž. prenesená",N129,0)</f>
        <v>0</v>
      </c>
      <c r="BI129" s="105">
        <f>IF(U129="nulová",N129,0)</f>
        <v>0</v>
      </c>
      <c r="BJ129" s="18" t="s">
        <v>178</v>
      </c>
      <c r="BK129" s="168">
        <f>ROUND(L129*K129,3)</f>
        <v>0</v>
      </c>
      <c r="BL129" s="18" t="s">
        <v>204</v>
      </c>
      <c r="BM129" s="18" t="s">
        <v>1309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1310</v>
      </c>
      <c r="F130" s="228" t="s">
        <v>1311</v>
      </c>
      <c r="G130" s="228"/>
      <c r="H130" s="228"/>
      <c r="I130" s="228"/>
      <c r="J130" s="162" t="s">
        <v>587</v>
      </c>
      <c r="K130" s="163">
        <v>65</v>
      </c>
      <c r="L130" s="230">
        <v>0</v>
      </c>
      <c r="M130" s="230"/>
      <c r="N130" s="220">
        <f>ROUND(L130*K130,3)</f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178</v>
      </c>
      <c r="BK130" s="168">
        <f>ROUND(L130*K130,3)</f>
        <v>0</v>
      </c>
      <c r="BL130" s="18" t="s">
        <v>204</v>
      </c>
      <c r="BM130" s="18" t="s">
        <v>1312</v>
      </c>
    </row>
    <row r="131" spans="2:65" s="9" customFormat="1" ht="29.85" customHeight="1">
      <c r="B131" s="149"/>
      <c r="C131" s="150"/>
      <c r="D131" s="159" t="s">
        <v>648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22">
        <f>BK131</f>
        <v>0</v>
      </c>
      <c r="O131" s="223"/>
      <c r="P131" s="223"/>
      <c r="Q131" s="223"/>
      <c r="R131" s="152"/>
      <c r="T131" s="153"/>
      <c r="U131" s="150"/>
      <c r="V131" s="150"/>
      <c r="W131" s="154">
        <f>W132</f>
        <v>0</v>
      </c>
      <c r="X131" s="150"/>
      <c r="Y131" s="154">
        <f>Y132</f>
        <v>8.3810000000000002</v>
      </c>
      <c r="Z131" s="150"/>
      <c r="AA131" s="155">
        <f>AA132</f>
        <v>0</v>
      </c>
      <c r="AR131" s="156" t="s">
        <v>85</v>
      </c>
      <c r="AT131" s="157" t="s">
        <v>76</v>
      </c>
      <c r="AU131" s="157" t="s">
        <v>85</v>
      </c>
      <c r="AY131" s="156" t="s">
        <v>199</v>
      </c>
      <c r="BK131" s="158">
        <f>BK132</f>
        <v>0</v>
      </c>
    </row>
    <row r="132" spans="2:65" s="1" customFormat="1" ht="25.5" customHeight="1">
      <c r="B132" s="131"/>
      <c r="C132" s="160" t="s">
        <v>220</v>
      </c>
      <c r="D132" s="160" t="s">
        <v>200</v>
      </c>
      <c r="E132" s="161" t="s">
        <v>675</v>
      </c>
      <c r="F132" s="228" t="s">
        <v>676</v>
      </c>
      <c r="G132" s="228"/>
      <c r="H132" s="228"/>
      <c r="I132" s="228"/>
      <c r="J132" s="162" t="s">
        <v>587</v>
      </c>
      <c r="K132" s="163">
        <v>4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2.0952500000000001</v>
      </c>
      <c r="Y132" s="166">
        <f>X132*K132</f>
        <v>8.3810000000000002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1313</v>
      </c>
    </row>
    <row r="133" spans="2:65" s="9" customFormat="1" ht="29.85" customHeight="1">
      <c r="B133" s="149"/>
      <c r="C133" s="150"/>
      <c r="D133" s="159" t="s">
        <v>649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SUM(W134:W139)</f>
        <v>0</v>
      </c>
      <c r="X133" s="150"/>
      <c r="Y133" s="154">
        <f>SUM(Y134:Y139)</f>
        <v>5.1965900000000005</v>
      </c>
      <c r="Z133" s="150"/>
      <c r="AA133" s="155">
        <f>SUM(AA134:AA139)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SUM(BK134:BK139)</f>
        <v>0</v>
      </c>
    </row>
    <row r="134" spans="2:65" s="1" customFormat="1" ht="25.5" customHeight="1">
      <c r="B134" s="131"/>
      <c r="C134" s="160" t="s">
        <v>224</v>
      </c>
      <c r="D134" s="160" t="s">
        <v>200</v>
      </c>
      <c r="E134" s="161" t="s">
        <v>678</v>
      </c>
      <c r="F134" s="228" t="s">
        <v>679</v>
      </c>
      <c r="G134" s="228"/>
      <c r="H134" s="228"/>
      <c r="I134" s="228"/>
      <c r="J134" s="162" t="s">
        <v>251</v>
      </c>
      <c r="K134" s="163">
        <v>61</v>
      </c>
      <c r="L134" s="230">
        <v>0</v>
      </c>
      <c r="M134" s="230"/>
      <c r="N134" s="220">
        <f t="shared" ref="N134:N139" si="5"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ref="W134:W139" si="6">V134*K134</f>
        <v>0</v>
      </c>
      <c r="X134" s="166">
        <v>8.5190000000000002E-2</v>
      </c>
      <c r="Y134" s="166">
        <f t="shared" ref="Y134:Y139" si="7">X134*K134</f>
        <v>5.1965900000000005</v>
      </c>
      <c r="Z134" s="166">
        <v>0</v>
      </c>
      <c r="AA134" s="167">
        <f t="shared" ref="AA134:AA139" si="8"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ref="BE134:BE139" si="9">IF(U134="základná",N134,0)</f>
        <v>0</v>
      </c>
      <c r="BF134" s="105">
        <f t="shared" ref="BF134:BF139" si="10">IF(U134="znížená",N134,0)</f>
        <v>0</v>
      </c>
      <c r="BG134" s="105">
        <f t="shared" ref="BG134:BG139" si="11">IF(U134="zákl. prenesená",N134,0)</f>
        <v>0</v>
      </c>
      <c r="BH134" s="105">
        <f t="shared" ref="BH134:BH139" si="12">IF(U134="zníž. prenesená",N134,0)</f>
        <v>0</v>
      </c>
      <c r="BI134" s="105">
        <f t="shared" ref="BI134:BI139" si="13">IF(U134="nulová",N134,0)</f>
        <v>0</v>
      </c>
      <c r="BJ134" s="18" t="s">
        <v>178</v>
      </c>
      <c r="BK134" s="168">
        <f t="shared" ref="BK134:BK139" si="14">ROUND(L134*K134,3)</f>
        <v>0</v>
      </c>
      <c r="BL134" s="18" t="s">
        <v>204</v>
      </c>
      <c r="BM134" s="18" t="s">
        <v>1314</v>
      </c>
    </row>
    <row r="135" spans="2:65" s="1" customFormat="1" ht="38.25" customHeight="1">
      <c r="B135" s="131"/>
      <c r="C135" s="160" t="s">
        <v>228</v>
      </c>
      <c r="D135" s="160" t="s">
        <v>200</v>
      </c>
      <c r="E135" s="161" t="s">
        <v>681</v>
      </c>
      <c r="F135" s="228" t="s">
        <v>682</v>
      </c>
      <c r="G135" s="228"/>
      <c r="H135" s="228"/>
      <c r="I135" s="228"/>
      <c r="J135" s="162" t="s">
        <v>299</v>
      </c>
      <c r="K135" s="163">
        <v>9.2539999999999996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1315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684</v>
      </c>
      <c r="F136" s="228" t="s">
        <v>685</v>
      </c>
      <c r="G136" s="228"/>
      <c r="H136" s="228"/>
      <c r="I136" s="228"/>
      <c r="J136" s="162" t="s">
        <v>299</v>
      </c>
      <c r="K136" s="163">
        <v>9.2539999999999996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1316</v>
      </c>
    </row>
    <row r="137" spans="2:65" s="1" customFormat="1" ht="16.5" customHeight="1">
      <c r="B137" s="131"/>
      <c r="C137" s="160" t="s">
        <v>236</v>
      </c>
      <c r="D137" s="160" t="s">
        <v>200</v>
      </c>
      <c r="E137" s="161" t="s">
        <v>314</v>
      </c>
      <c r="F137" s="228" t="s">
        <v>687</v>
      </c>
      <c r="G137" s="228"/>
      <c r="H137" s="228"/>
      <c r="I137" s="228"/>
      <c r="J137" s="162" t="s">
        <v>316</v>
      </c>
      <c r="K137" s="163">
        <v>1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1317</v>
      </c>
    </row>
    <row r="138" spans="2:65" s="1" customFormat="1" ht="38.25" customHeight="1">
      <c r="B138" s="131"/>
      <c r="C138" s="160" t="s">
        <v>240</v>
      </c>
      <c r="D138" s="160" t="s">
        <v>200</v>
      </c>
      <c r="E138" s="161" t="s">
        <v>689</v>
      </c>
      <c r="F138" s="228" t="s">
        <v>690</v>
      </c>
      <c r="G138" s="228"/>
      <c r="H138" s="228"/>
      <c r="I138" s="228"/>
      <c r="J138" s="162" t="s">
        <v>587</v>
      </c>
      <c r="K138" s="163">
        <v>4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1318</v>
      </c>
    </row>
    <row r="139" spans="2:65" s="1" customFormat="1" ht="25.5" customHeight="1">
      <c r="B139" s="131"/>
      <c r="C139" s="160" t="s">
        <v>244</v>
      </c>
      <c r="D139" s="160" t="s">
        <v>200</v>
      </c>
      <c r="E139" s="161" t="s">
        <v>692</v>
      </c>
      <c r="F139" s="228" t="s">
        <v>693</v>
      </c>
      <c r="G139" s="228"/>
      <c r="H139" s="228"/>
      <c r="I139" s="228"/>
      <c r="J139" s="162" t="s">
        <v>587</v>
      </c>
      <c r="K139" s="163">
        <v>4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1319</v>
      </c>
    </row>
    <row r="140" spans="2:65" s="9" customFormat="1" ht="37.35" customHeight="1">
      <c r="B140" s="149"/>
      <c r="C140" s="150"/>
      <c r="D140" s="151" t="s">
        <v>650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259">
        <f>BK140</f>
        <v>0</v>
      </c>
      <c r="O140" s="260"/>
      <c r="P140" s="260"/>
      <c r="Q140" s="260"/>
      <c r="R140" s="152"/>
      <c r="T140" s="153"/>
      <c r="U140" s="150"/>
      <c r="V140" s="150"/>
      <c r="W140" s="154">
        <f>SUM(W141:W142)</f>
        <v>0</v>
      </c>
      <c r="X140" s="150"/>
      <c r="Y140" s="154">
        <f>SUM(Y141:Y142)</f>
        <v>0</v>
      </c>
      <c r="Z140" s="150"/>
      <c r="AA140" s="155">
        <f>SUM(AA141:AA142)</f>
        <v>4.1000000000000003E-3</v>
      </c>
      <c r="AR140" s="156" t="s">
        <v>178</v>
      </c>
      <c r="AT140" s="157" t="s">
        <v>76</v>
      </c>
      <c r="AU140" s="157" t="s">
        <v>77</v>
      </c>
      <c r="AY140" s="156" t="s">
        <v>199</v>
      </c>
      <c r="BK140" s="158">
        <f>SUM(BK141:BK142)</f>
        <v>0</v>
      </c>
    </row>
    <row r="141" spans="2:65" s="1" customFormat="1" ht="16.5" customHeight="1">
      <c r="B141" s="131"/>
      <c r="C141" s="160" t="s">
        <v>248</v>
      </c>
      <c r="D141" s="160" t="s">
        <v>200</v>
      </c>
      <c r="E141" s="161" t="s">
        <v>695</v>
      </c>
      <c r="F141" s="228" t="s">
        <v>696</v>
      </c>
      <c r="G141" s="228"/>
      <c r="H141" s="228"/>
      <c r="I141" s="228"/>
      <c r="J141" s="162" t="s">
        <v>697</v>
      </c>
      <c r="K141" s="163">
        <v>1</v>
      </c>
      <c r="L141" s="230">
        <v>0</v>
      </c>
      <c r="M141" s="230"/>
      <c r="N141" s="220">
        <f>ROUND(L141*K141,3)</f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>V141*K141</f>
        <v>0</v>
      </c>
      <c r="X141" s="166">
        <v>0</v>
      </c>
      <c r="Y141" s="166">
        <f>X141*K141</f>
        <v>0</v>
      </c>
      <c r="Z141" s="166">
        <v>4.1000000000000003E-3</v>
      </c>
      <c r="AA141" s="167">
        <f>Z141*K141</f>
        <v>4.1000000000000003E-3</v>
      </c>
      <c r="AR141" s="18" t="s">
        <v>261</v>
      </c>
      <c r="AT141" s="18" t="s">
        <v>200</v>
      </c>
      <c r="AU141" s="18" t="s">
        <v>85</v>
      </c>
      <c r="AY141" s="18" t="s">
        <v>199</v>
      </c>
      <c r="BE141" s="105">
        <f>IF(U141="základná",N141,0)</f>
        <v>0</v>
      </c>
      <c r="BF141" s="105">
        <f>IF(U141="znížená",N141,0)</f>
        <v>0</v>
      </c>
      <c r="BG141" s="105">
        <f>IF(U141="zákl. prenesená",N141,0)</f>
        <v>0</v>
      </c>
      <c r="BH141" s="105">
        <f>IF(U141="zníž. prenesená",N141,0)</f>
        <v>0</v>
      </c>
      <c r="BI141" s="105">
        <f>IF(U141="nulová",N141,0)</f>
        <v>0</v>
      </c>
      <c r="BJ141" s="18" t="s">
        <v>178</v>
      </c>
      <c r="BK141" s="168">
        <f>ROUND(L141*K141,3)</f>
        <v>0</v>
      </c>
      <c r="BL141" s="18" t="s">
        <v>261</v>
      </c>
      <c r="BM141" s="18" t="s">
        <v>1320</v>
      </c>
    </row>
    <row r="142" spans="2:65" s="1" customFormat="1" ht="25.5" customHeight="1">
      <c r="B142" s="131"/>
      <c r="C142" s="160" t="s">
        <v>253</v>
      </c>
      <c r="D142" s="160" t="s">
        <v>200</v>
      </c>
      <c r="E142" s="161" t="s">
        <v>699</v>
      </c>
      <c r="F142" s="228" t="s">
        <v>700</v>
      </c>
      <c r="G142" s="228"/>
      <c r="H142" s="228"/>
      <c r="I142" s="228"/>
      <c r="J142" s="162" t="s">
        <v>299</v>
      </c>
      <c r="K142" s="163">
        <v>1.3</v>
      </c>
      <c r="L142" s="230">
        <v>0</v>
      </c>
      <c r="M142" s="230"/>
      <c r="N142" s="220">
        <f>ROUND(L142*K142,3)</f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8" t="s">
        <v>261</v>
      </c>
      <c r="AT142" s="18" t="s">
        <v>200</v>
      </c>
      <c r="AU142" s="18" t="s">
        <v>85</v>
      </c>
      <c r="AY142" s="18" t="s">
        <v>199</v>
      </c>
      <c r="BE142" s="105">
        <f>IF(U142="základná",N142,0)</f>
        <v>0</v>
      </c>
      <c r="BF142" s="105">
        <f>IF(U142="znížená",N142,0)</f>
        <v>0</v>
      </c>
      <c r="BG142" s="105">
        <f>IF(U142="zákl. prenesená",N142,0)</f>
        <v>0</v>
      </c>
      <c r="BH142" s="105">
        <f>IF(U142="zníž. prenesená",N142,0)</f>
        <v>0</v>
      </c>
      <c r="BI142" s="105">
        <f>IF(U142="nulová",N142,0)</f>
        <v>0</v>
      </c>
      <c r="BJ142" s="18" t="s">
        <v>178</v>
      </c>
      <c r="BK142" s="168">
        <f>ROUND(L142*K142,3)</f>
        <v>0</v>
      </c>
      <c r="BL142" s="18" t="s">
        <v>261</v>
      </c>
      <c r="BM142" s="18" t="s">
        <v>1321</v>
      </c>
    </row>
    <row r="143" spans="2:65" s="9" customFormat="1" ht="37.35" customHeight="1">
      <c r="B143" s="149"/>
      <c r="C143" s="150"/>
      <c r="D143" s="151" t="s">
        <v>651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224">
        <f>BK143</f>
        <v>0</v>
      </c>
      <c r="O143" s="225"/>
      <c r="P143" s="225"/>
      <c r="Q143" s="225"/>
      <c r="R143" s="152"/>
      <c r="T143" s="153"/>
      <c r="U143" s="150"/>
      <c r="V143" s="150"/>
      <c r="W143" s="154">
        <f>W144</f>
        <v>0</v>
      </c>
      <c r="X143" s="150"/>
      <c r="Y143" s="154">
        <f>Y144</f>
        <v>0.88503000000000009</v>
      </c>
      <c r="Z143" s="150"/>
      <c r="AA143" s="155">
        <f>AA144</f>
        <v>0</v>
      </c>
      <c r="AR143" s="156" t="s">
        <v>209</v>
      </c>
      <c r="AT143" s="157" t="s">
        <v>76</v>
      </c>
      <c r="AU143" s="157" t="s">
        <v>77</v>
      </c>
      <c r="AY143" s="156" t="s">
        <v>199</v>
      </c>
      <c r="BK143" s="158">
        <f>BK144</f>
        <v>0</v>
      </c>
    </row>
    <row r="144" spans="2:65" s="9" customFormat="1" ht="19.95" customHeight="1">
      <c r="B144" s="149"/>
      <c r="C144" s="150"/>
      <c r="D144" s="159" t="s">
        <v>652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226">
        <f>BK144</f>
        <v>0</v>
      </c>
      <c r="O144" s="227"/>
      <c r="P144" s="227"/>
      <c r="Q144" s="227"/>
      <c r="R144" s="152"/>
      <c r="T144" s="153"/>
      <c r="U144" s="150"/>
      <c r="V144" s="150"/>
      <c r="W144" s="154">
        <f>SUM(W145:W190)</f>
        <v>0</v>
      </c>
      <c r="X144" s="150"/>
      <c r="Y144" s="154">
        <f>SUM(Y145:Y190)</f>
        <v>0.88503000000000009</v>
      </c>
      <c r="Z144" s="150"/>
      <c r="AA144" s="155">
        <f>SUM(AA145:AA190)</f>
        <v>0</v>
      </c>
      <c r="AR144" s="156" t="s">
        <v>209</v>
      </c>
      <c r="AT144" s="157" t="s">
        <v>76</v>
      </c>
      <c r="AU144" s="157" t="s">
        <v>85</v>
      </c>
      <c r="AY144" s="156" t="s">
        <v>199</v>
      </c>
      <c r="BK144" s="158">
        <f>SUM(BK145:BK190)</f>
        <v>0</v>
      </c>
    </row>
    <row r="145" spans="2:65" s="1" customFormat="1" ht="16.5" customHeight="1">
      <c r="B145" s="131"/>
      <c r="C145" s="160" t="s">
        <v>433</v>
      </c>
      <c r="D145" s="160" t="s">
        <v>200</v>
      </c>
      <c r="E145" s="161" t="s">
        <v>702</v>
      </c>
      <c r="F145" s="228" t="s">
        <v>703</v>
      </c>
      <c r="G145" s="228"/>
      <c r="H145" s="228"/>
      <c r="I145" s="228"/>
      <c r="J145" s="162" t="s">
        <v>697</v>
      </c>
      <c r="K145" s="163">
        <v>1</v>
      </c>
      <c r="L145" s="230">
        <v>0</v>
      </c>
      <c r="M145" s="230"/>
      <c r="N145" s="220">
        <f t="shared" ref="N145:N190" si="15">ROUND(L145*K145,3)</f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ref="W145:W190" si="16">V145*K145</f>
        <v>0</v>
      </c>
      <c r="X145" s="166">
        <v>0</v>
      </c>
      <c r="Y145" s="166">
        <f t="shared" ref="Y145:Y190" si="17">X145*K145</f>
        <v>0</v>
      </c>
      <c r="Z145" s="166">
        <v>0</v>
      </c>
      <c r="AA145" s="167">
        <f t="shared" ref="AA145:AA190" si="18">Z145*K145</f>
        <v>0</v>
      </c>
      <c r="AR145" s="18" t="s">
        <v>631</v>
      </c>
      <c r="AT145" s="18" t="s">
        <v>200</v>
      </c>
      <c r="AU145" s="18" t="s">
        <v>178</v>
      </c>
      <c r="AY145" s="18" t="s">
        <v>199</v>
      </c>
      <c r="BE145" s="105">
        <f t="shared" ref="BE145:BE190" si="19">IF(U145="základná",N145,0)</f>
        <v>0</v>
      </c>
      <c r="BF145" s="105">
        <f t="shared" ref="BF145:BF190" si="20">IF(U145="znížená",N145,0)</f>
        <v>0</v>
      </c>
      <c r="BG145" s="105">
        <f t="shared" ref="BG145:BG190" si="21">IF(U145="zákl. prenesená",N145,0)</f>
        <v>0</v>
      </c>
      <c r="BH145" s="105">
        <f t="shared" ref="BH145:BH190" si="22">IF(U145="zníž. prenesená",N145,0)</f>
        <v>0</v>
      </c>
      <c r="BI145" s="105">
        <f t="shared" ref="BI145:BI190" si="23">IF(U145="nulová",N145,0)</f>
        <v>0</v>
      </c>
      <c r="BJ145" s="18" t="s">
        <v>178</v>
      </c>
      <c r="BK145" s="168">
        <f t="shared" ref="BK145:BK190" si="24">ROUND(L145*K145,3)</f>
        <v>0</v>
      </c>
      <c r="BL145" s="18" t="s">
        <v>631</v>
      </c>
      <c r="BM145" s="18" t="s">
        <v>1322</v>
      </c>
    </row>
    <row r="146" spans="2:65" s="1" customFormat="1" ht="16.5" customHeight="1">
      <c r="B146" s="131"/>
      <c r="C146" s="160" t="s">
        <v>257</v>
      </c>
      <c r="D146" s="160" t="s">
        <v>200</v>
      </c>
      <c r="E146" s="161" t="s">
        <v>708</v>
      </c>
      <c r="F146" s="228" t="s">
        <v>709</v>
      </c>
      <c r="G146" s="228"/>
      <c r="H146" s="228"/>
      <c r="I146" s="228"/>
      <c r="J146" s="162" t="s">
        <v>251</v>
      </c>
      <c r="K146" s="163">
        <v>15</v>
      </c>
      <c r="L146" s="230">
        <v>0</v>
      </c>
      <c r="M146" s="230"/>
      <c r="N146" s="220">
        <f t="shared" si="1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16"/>
        <v>0</v>
      </c>
      <c r="X146" s="166">
        <v>0</v>
      </c>
      <c r="Y146" s="166">
        <f t="shared" si="17"/>
        <v>0</v>
      </c>
      <c r="Z146" s="166">
        <v>0</v>
      </c>
      <c r="AA146" s="167">
        <f t="shared" si="18"/>
        <v>0</v>
      </c>
      <c r="AR146" s="18" t="s">
        <v>631</v>
      </c>
      <c r="AT146" s="18" t="s">
        <v>200</v>
      </c>
      <c r="AU146" s="18" t="s">
        <v>178</v>
      </c>
      <c r="AY146" s="18" t="s">
        <v>199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178</v>
      </c>
      <c r="BK146" s="168">
        <f t="shared" si="24"/>
        <v>0</v>
      </c>
      <c r="BL146" s="18" t="s">
        <v>631</v>
      </c>
      <c r="BM146" s="18" t="s">
        <v>1323</v>
      </c>
    </row>
    <row r="147" spans="2:65" s="1" customFormat="1" ht="16.5" customHeight="1">
      <c r="B147" s="131"/>
      <c r="C147" s="169" t="s">
        <v>261</v>
      </c>
      <c r="D147" s="169" t="s">
        <v>327</v>
      </c>
      <c r="E147" s="170" t="s">
        <v>711</v>
      </c>
      <c r="F147" s="229" t="s">
        <v>712</v>
      </c>
      <c r="G147" s="229"/>
      <c r="H147" s="229"/>
      <c r="I147" s="229"/>
      <c r="J147" s="171" t="s">
        <v>251</v>
      </c>
      <c r="K147" s="172">
        <v>15</v>
      </c>
      <c r="L147" s="231">
        <v>0</v>
      </c>
      <c r="M147" s="231"/>
      <c r="N147" s="221">
        <f t="shared" si="1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8" t="s">
        <v>713</v>
      </c>
      <c r="AT147" s="18" t="s">
        <v>327</v>
      </c>
      <c r="AU147" s="18" t="s">
        <v>178</v>
      </c>
      <c r="AY147" s="18" t="s">
        <v>199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178</v>
      </c>
      <c r="BK147" s="168">
        <f t="shared" si="24"/>
        <v>0</v>
      </c>
      <c r="BL147" s="18" t="s">
        <v>713</v>
      </c>
      <c r="BM147" s="18" t="s">
        <v>1324</v>
      </c>
    </row>
    <row r="148" spans="2:65" s="1" customFormat="1" ht="25.5" customHeight="1">
      <c r="B148" s="131"/>
      <c r="C148" s="160" t="s">
        <v>265</v>
      </c>
      <c r="D148" s="160" t="s">
        <v>200</v>
      </c>
      <c r="E148" s="161" t="s">
        <v>715</v>
      </c>
      <c r="F148" s="228" t="s">
        <v>716</v>
      </c>
      <c r="G148" s="228"/>
      <c r="H148" s="228"/>
      <c r="I148" s="228"/>
      <c r="J148" s="162" t="s">
        <v>251</v>
      </c>
      <c r="K148" s="163">
        <v>130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631</v>
      </c>
      <c r="BM148" s="18" t="s">
        <v>1325</v>
      </c>
    </row>
    <row r="149" spans="2:65" s="1" customFormat="1" ht="16.5" customHeight="1">
      <c r="B149" s="131"/>
      <c r="C149" s="169" t="s">
        <v>269</v>
      </c>
      <c r="D149" s="169" t="s">
        <v>327</v>
      </c>
      <c r="E149" s="170" t="s">
        <v>718</v>
      </c>
      <c r="F149" s="229" t="s">
        <v>719</v>
      </c>
      <c r="G149" s="229"/>
      <c r="H149" s="229"/>
      <c r="I149" s="229"/>
      <c r="J149" s="171" t="s">
        <v>720</v>
      </c>
      <c r="K149" s="172">
        <v>122.46</v>
      </c>
      <c r="L149" s="231">
        <v>0</v>
      </c>
      <c r="M149" s="231"/>
      <c r="N149" s="221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1E-3</v>
      </c>
      <c r="Y149" s="166">
        <f t="shared" si="17"/>
        <v>0.12246</v>
      </c>
      <c r="Z149" s="166">
        <v>0</v>
      </c>
      <c r="AA149" s="167">
        <f t="shared" si="18"/>
        <v>0</v>
      </c>
      <c r="AR149" s="18" t="s">
        <v>713</v>
      </c>
      <c r="AT149" s="18" t="s">
        <v>327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713</v>
      </c>
      <c r="BM149" s="18" t="s">
        <v>1326</v>
      </c>
    </row>
    <row r="150" spans="2:65" s="1" customFormat="1" ht="25.5" customHeight="1">
      <c r="B150" s="131"/>
      <c r="C150" s="160" t="s">
        <v>273</v>
      </c>
      <c r="D150" s="160" t="s">
        <v>200</v>
      </c>
      <c r="E150" s="161" t="s">
        <v>722</v>
      </c>
      <c r="F150" s="228" t="s">
        <v>723</v>
      </c>
      <c r="G150" s="228"/>
      <c r="H150" s="228"/>
      <c r="I150" s="228"/>
      <c r="J150" s="162" t="s">
        <v>251</v>
      </c>
      <c r="K150" s="163">
        <v>40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631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631</v>
      </c>
      <c r="BM150" s="18" t="s">
        <v>1327</v>
      </c>
    </row>
    <row r="151" spans="2:65" s="1" customFormat="1" ht="16.5" customHeight="1">
      <c r="B151" s="131"/>
      <c r="C151" s="169" t="s">
        <v>10</v>
      </c>
      <c r="D151" s="169" t="s">
        <v>327</v>
      </c>
      <c r="E151" s="170" t="s">
        <v>725</v>
      </c>
      <c r="F151" s="229" t="s">
        <v>726</v>
      </c>
      <c r="G151" s="229"/>
      <c r="H151" s="229"/>
      <c r="I151" s="229"/>
      <c r="J151" s="171" t="s">
        <v>720</v>
      </c>
      <c r="K151" s="172">
        <v>40</v>
      </c>
      <c r="L151" s="231">
        <v>0</v>
      </c>
      <c r="M151" s="231"/>
      <c r="N151" s="221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1E-3</v>
      </c>
      <c r="Y151" s="166">
        <f t="shared" si="17"/>
        <v>0.04</v>
      </c>
      <c r="Z151" s="166">
        <v>0</v>
      </c>
      <c r="AA151" s="167">
        <f t="shared" si="18"/>
        <v>0</v>
      </c>
      <c r="AR151" s="18" t="s">
        <v>713</v>
      </c>
      <c r="AT151" s="18" t="s">
        <v>327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713</v>
      </c>
      <c r="BM151" s="18" t="s">
        <v>1328</v>
      </c>
    </row>
    <row r="152" spans="2:65" s="1" customFormat="1" ht="16.5" customHeight="1">
      <c r="B152" s="131"/>
      <c r="C152" s="160" t="s">
        <v>280</v>
      </c>
      <c r="D152" s="160" t="s">
        <v>200</v>
      </c>
      <c r="E152" s="161" t="s">
        <v>728</v>
      </c>
      <c r="F152" s="228" t="s">
        <v>729</v>
      </c>
      <c r="G152" s="228"/>
      <c r="H152" s="228"/>
      <c r="I152" s="228"/>
      <c r="J152" s="162" t="s">
        <v>316</v>
      </c>
      <c r="K152" s="163">
        <v>8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8" t="s">
        <v>631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631</v>
      </c>
      <c r="BM152" s="18" t="s">
        <v>1329</v>
      </c>
    </row>
    <row r="153" spans="2:65" s="1" customFormat="1" ht="25.5" customHeight="1">
      <c r="B153" s="131"/>
      <c r="C153" s="169" t="s">
        <v>284</v>
      </c>
      <c r="D153" s="169" t="s">
        <v>327</v>
      </c>
      <c r="E153" s="170" t="s">
        <v>731</v>
      </c>
      <c r="F153" s="229" t="s">
        <v>732</v>
      </c>
      <c r="G153" s="229"/>
      <c r="H153" s="229"/>
      <c r="I153" s="229"/>
      <c r="J153" s="171" t="s">
        <v>299</v>
      </c>
      <c r="K153" s="172">
        <v>1.4E-2</v>
      </c>
      <c r="L153" s="231">
        <v>0</v>
      </c>
      <c r="M153" s="231"/>
      <c r="N153" s="221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1</v>
      </c>
      <c r="Y153" s="166">
        <f t="shared" si="17"/>
        <v>1.4E-2</v>
      </c>
      <c r="Z153" s="166">
        <v>0</v>
      </c>
      <c r="AA153" s="167">
        <f t="shared" si="18"/>
        <v>0</v>
      </c>
      <c r="AR153" s="18" t="s">
        <v>713</v>
      </c>
      <c r="AT153" s="18" t="s">
        <v>327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713</v>
      </c>
      <c r="BM153" s="18" t="s">
        <v>1330</v>
      </c>
    </row>
    <row r="154" spans="2:65" s="1" customFormat="1" ht="16.5" customHeight="1">
      <c r="B154" s="131"/>
      <c r="C154" s="169" t="s">
        <v>288</v>
      </c>
      <c r="D154" s="169" t="s">
        <v>327</v>
      </c>
      <c r="E154" s="170" t="s">
        <v>734</v>
      </c>
      <c r="F154" s="229" t="s">
        <v>735</v>
      </c>
      <c r="G154" s="229"/>
      <c r="H154" s="229"/>
      <c r="I154" s="229"/>
      <c r="J154" s="171" t="s">
        <v>316</v>
      </c>
      <c r="K154" s="172">
        <v>8</v>
      </c>
      <c r="L154" s="231">
        <v>0</v>
      </c>
      <c r="M154" s="231"/>
      <c r="N154" s="221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3.0000000000000001E-5</v>
      </c>
      <c r="Y154" s="166">
        <f t="shared" si="17"/>
        <v>2.4000000000000001E-4</v>
      </c>
      <c r="Z154" s="166">
        <v>0</v>
      </c>
      <c r="AA154" s="167">
        <f t="shared" si="18"/>
        <v>0</v>
      </c>
      <c r="AR154" s="18" t="s">
        <v>713</v>
      </c>
      <c r="AT154" s="18" t="s">
        <v>327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713</v>
      </c>
      <c r="BM154" s="18" t="s">
        <v>1331</v>
      </c>
    </row>
    <row r="155" spans="2:65" s="1" customFormat="1" ht="25.5" customHeight="1">
      <c r="B155" s="131"/>
      <c r="C155" s="160" t="s">
        <v>292</v>
      </c>
      <c r="D155" s="160" t="s">
        <v>200</v>
      </c>
      <c r="E155" s="161" t="s">
        <v>737</v>
      </c>
      <c r="F155" s="228" t="s">
        <v>738</v>
      </c>
      <c r="G155" s="228"/>
      <c r="H155" s="228"/>
      <c r="I155" s="228"/>
      <c r="J155" s="162" t="s">
        <v>316</v>
      </c>
      <c r="K155" s="163">
        <v>455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8" t="s">
        <v>631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631</v>
      </c>
      <c r="BM155" s="18" t="s">
        <v>1332</v>
      </c>
    </row>
    <row r="156" spans="2:65" s="1" customFormat="1" ht="25.5" customHeight="1">
      <c r="B156" s="131"/>
      <c r="C156" s="169" t="s">
        <v>296</v>
      </c>
      <c r="D156" s="169" t="s">
        <v>327</v>
      </c>
      <c r="E156" s="170" t="s">
        <v>740</v>
      </c>
      <c r="F156" s="229" t="s">
        <v>741</v>
      </c>
      <c r="G156" s="229"/>
      <c r="H156" s="229"/>
      <c r="I156" s="229"/>
      <c r="J156" s="171" t="s">
        <v>316</v>
      </c>
      <c r="K156" s="172">
        <v>455</v>
      </c>
      <c r="L156" s="231">
        <v>0</v>
      </c>
      <c r="M156" s="231"/>
      <c r="N156" s="221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1.09E-3</v>
      </c>
      <c r="Y156" s="166">
        <f t="shared" si="17"/>
        <v>0.49595</v>
      </c>
      <c r="Z156" s="166">
        <v>0</v>
      </c>
      <c r="AA156" s="167">
        <f t="shared" si="1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713</v>
      </c>
      <c r="BM156" s="18" t="s">
        <v>1333</v>
      </c>
    </row>
    <row r="157" spans="2:65" s="1" customFormat="1" ht="25.5" customHeight="1">
      <c r="B157" s="131"/>
      <c r="C157" s="160" t="s">
        <v>301</v>
      </c>
      <c r="D157" s="160" t="s">
        <v>200</v>
      </c>
      <c r="E157" s="161" t="s">
        <v>743</v>
      </c>
      <c r="F157" s="228" t="s">
        <v>744</v>
      </c>
      <c r="G157" s="228"/>
      <c r="H157" s="228"/>
      <c r="I157" s="228"/>
      <c r="J157" s="162" t="s">
        <v>316</v>
      </c>
      <c r="K157" s="163">
        <v>90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7">
        <f t="shared" si="18"/>
        <v>0</v>
      </c>
      <c r="AR157" s="18" t="s">
        <v>631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631</v>
      </c>
      <c r="BM157" s="18" t="s">
        <v>1334</v>
      </c>
    </row>
    <row r="158" spans="2:65" s="1" customFormat="1" ht="25.5" customHeight="1">
      <c r="B158" s="131"/>
      <c r="C158" s="169" t="s">
        <v>305</v>
      </c>
      <c r="D158" s="169" t="s">
        <v>327</v>
      </c>
      <c r="E158" s="170" t="s">
        <v>746</v>
      </c>
      <c r="F158" s="229" t="s">
        <v>747</v>
      </c>
      <c r="G158" s="229"/>
      <c r="H158" s="229"/>
      <c r="I158" s="229"/>
      <c r="J158" s="171" t="s">
        <v>316</v>
      </c>
      <c r="K158" s="172">
        <v>90</v>
      </c>
      <c r="L158" s="231">
        <v>0</v>
      </c>
      <c r="M158" s="231"/>
      <c r="N158" s="221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2.0000000000000001E-4</v>
      </c>
      <c r="Y158" s="166">
        <f t="shared" si="17"/>
        <v>1.8000000000000002E-2</v>
      </c>
      <c r="Z158" s="166">
        <v>0</v>
      </c>
      <c r="AA158" s="167">
        <f t="shared" si="18"/>
        <v>0</v>
      </c>
      <c r="AR158" s="18" t="s">
        <v>713</v>
      </c>
      <c r="AT158" s="18" t="s">
        <v>327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713</v>
      </c>
      <c r="BM158" s="18" t="s">
        <v>1335</v>
      </c>
    </row>
    <row r="159" spans="2:65" s="1" customFormat="1" ht="25.5" customHeight="1">
      <c r="B159" s="131"/>
      <c r="C159" s="160" t="s">
        <v>309</v>
      </c>
      <c r="D159" s="160" t="s">
        <v>200</v>
      </c>
      <c r="E159" s="161" t="s">
        <v>749</v>
      </c>
      <c r="F159" s="228" t="s">
        <v>750</v>
      </c>
      <c r="G159" s="228"/>
      <c r="H159" s="228"/>
      <c r="I159" s="228"/>
      <c r="J159" s="162" t="s">
        <v>316</v>
      </c>
      <c r="K159" s="163">
        <v>17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7">
        <f t="shared" si="18"/>
        <v>0</v>
      </c>
      <c r="AR159" s="18" t="s">
        <v>631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631</v>
      </c>
      <c r="BM159" s="18" t="s">
        <v>1336</v>
      </c>
    </row>
    <row r="160" spans="2:65" s="1" customFormat="1" ht="25.5" customHeight="1">
      <c r="B160" s="131"/>
      <c r="C160" s="169" t="s">
        <v>313</v>
      </c>
      <c r="D160" s="169" t="s">
        <v>327</v>
      </c>
      <c r="E160" s="170" t="s">
        <v>752</v>
      </c>
      <c r="F160" s="229" t="s">
        <v>753</v>
      </c>
      <c r="G160" s="229"/>
      <c r="H160" s="229"/>
      <c r="I160" s="229"/>
      <c r="J160" s="171" t="s">
        <v>316</v>
      </c>
      <c r="K160" s="172">
        <v>17</v>
      </c>
      <c r="L160" s="231">
        <v>0</v>
      </c>
      <c r="M160" s="231"/>
      <c r="N160" s="221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1.99E-3</v>
      </c>
      <c r="Y160" s="166">
        <f t="shared" si="17"/>
        <v>3.3829999999999999E-2</v>
      </c>
      <c r="Z160" s="166">
        <v>0</v>
      </c>
      <c r="AA160" s="167">
        <f t="shared" si="18"/>
        <v>0</v>
      </c>
      <c r="AR160" s="18" t="s">
        <v>713</v>
      </c>
      <c r="AT160" s="18" t="s">
        <v>327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713</v>
      </c>
      <c r="BM160" s="18" t="s">
        <v>1337</v>
      </c>
    </row>
    <row r="161" spans="2:65" s="1" customFormat="1" ht="16.5" customHeight="1">
      <c r="B161" s="131"/>
      <c r="C161" s="160" t="s">
        <v>318</v>
      </c>
      <c r="D161" s="160" t="s">
        <v>200</v>
      </c>
      <c r="E161" s="161" t="s">
        <v>755</v>
      </c>
      <c r="F161" s="228" t="s">
        <v>756</v>
      </c>
      <c r="G161" s="228"/>
      <c r="H161" s="228"/>
      <c r="I161" s="228"/>
      <c r="J161" s="162" t="s">
        <v>316</v>
      </c>
      <c r="K161" s="163">
        <v>17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8" t="s">
        <v>631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631</v>
      </c>
      <c r="BM161" s="18" t="s">
        <v>1338</v>
      </c>
    </row>
    <row r="162" spans="2:65" s="1" customFormat="1" ht="25.5" customHeight="1">
      <c r="B162" s="131"/>
      <c r="C162" s="169" t="s">
        <v>322</v>
      </c>
      <c r="D162" s="169" t="s">
        <v>327</v>
      </c>
      <c r="E162" s="170" t="s">
        <v>758</v>
      </c>
      <c r="F162" s="229" t="s">
        <v>759</v>
      </c>
      <c r="G162" s="229"/>
      <c r="H162" s="229"/>
      <c r="I162" s="229"/>
      <c r="J162" s="171" t="s">
        <v>316</v>
      </c>
      <c r="K162" s="172">
        <v>17</v>
      </c>
      <c r="L162" s="231">
        <v>0</v>
      </c>
      <c r="M162" s="231"/>
      <c r="N162" s="221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1.7000000000000001E-4</v>
      </c>
      <c r="Y162" s="166">
        <f t="shared" si="17"/>
        <v>2.8900000000000002E-3</v>
      </c>
      <c r="Z162" s="166">
        <v>0</v>
      </c>
      <c r="AA162" s="167">
        <f t="shared" si="18"/>
        <v>0</v>
      </c>
      <c r="AR162" s="18" t="s">
        <v>713</v>
      </c>
      <c r="AT162" s="18" t="s">
        <v>327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713</v>
      </c>
      <c r="BM162" s="18" t="s">
        <v>1339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755</v>
      </c>
      <c r="F163" s="228" t="s">
        <v>756</v>
      </c>
      <c r="G163" s="228"/>
      <c r="H163" s="228"/>
      <c r="I163" s="228"/>
      <c r="J163" s="162" t="s">
        <v>316</v>
      </c>
      <c r="K163" s="163">
        <v>17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8" t="s">
        <v>631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631</v>
      </c>
      <c r="BM163" s="18" t="s">
        <v>1340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762</v>
      </c>
      <c r="F164" s="229" t="s">
        <v>763</v>
      </c>
      <c r="G164" s="229"/>
      <c r="H164" s="229"/>
      <c r="I164" s="229"/>
      <c r="J164" s="171" t="s">
        <v>316</v>
      </c>
      <c r="K164" s="172">
        <v>17</v>
      </c>
      <c r="L164" s="231">
        <v>0</v>
      </c>
      <c r="M164" s="231"/>
      <c r="N164" s="221">
        <f t="shared" si="1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16"/>
        <v>0</v>
      </c>
      <c r="X164" s="166">
        <v>3.3E-4</v>
      </c>
      <c r="Y164" s="166">
        <f t="shared" si="17"/>
        <v>5.6100000000000004E-3</v>
      </c>
      <c r="Z164" s="166">
        <v>0</v>
      </c>
      <c r="AA164" s="167">
        <f t="shared" si="18"/>
        <v>0</v>
      </c>
      <c r="AR164" s="18" t="s">
        <v>713</v>
      </c>
      <c r="AT164" s="18" t="s">
        <v>327</v>
      </c>
      <c r="AU164" s="18" t="s">
        <v>178</v>
      </c>
      <c r="AY164" s="18" t="s">
        <v>199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178</v>
      </c>
      <c r="BK164" s="168">
        <f t="shared" si="24"/>
        <v>0</v>
      </c>
      <c r="BL164" s="18" t="s">
        <v>713</v>
      </c>
      <c r="BM164" s="18" t="s">
        <v>1341</v>
      </c>
    </row>
    <row r="165" spans="2:65" s="1" customFormat="1" ht="16.5" customHeight="1">
      <c r="B165" s="131"/>
      <c r="C165" s="160" t="s">
        <v>336</v>
      </c>
      <c r="D165" s="160" t="s">
        <v>200</v>
      </c>
      <c r="E165" s="161" t="s">
        <v>765</v>
      </c>
      <c r="F165" s="228" t="s">
        <v>766</v>
      </c>
      <c r="G165" s="228"/>
      <c r="H165" s="228"/>
      <c r="I165" s="228"/>
      <c r="J165" s="162" t="s">
        <v>316</v>
      </c>
      <c r="K165" s="163">
        <v>17</v>
      </c>
      <c r="L165" s="230">
        <v>0</v>
      </c>
      <c r="M165" s="230"/>
      <c r="N165" s="220">
        <f t="shared" si="1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8" t="s">
        <v>631</v>
      </c>
      <c r="AT165" s="18" t="s">
        <v>200</v>
      </c>
      <c r="AU165" s="18" t="s">
        <v>178</v>
      </c>
      <c r="AY165" s="18" t="s">
        <v>199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178</v>
      </c>
      <c r="BK165" s="168">
        <f t="shared" si="24"/>
        <v>0</v>
      </c>
      <c r="BL165" s="18" t="s">
        <v>631</v>
      </c>
      <c r="BM165" s="18" t="s">
        <v>1342</v>
      </c>
    </row>
    <row r="166" spans="2:65" s="1" customFormat="1" ht="25.5" customHeight="1">
      <c r="B166" s="131"/>
      <c r="C166" s="169" t="s">
        <v>340</v>
      </c>
      <c r="D166" s="169" t="s">
        <v>327</v>
      </c>
      <c r="E166" s="170" t="s">
        <v>768</v>
      </c>
      <c r="F166" s="229" t="s">
        <v>769</v>
      </c>
      <c r="G166" s="229"/>
      <c r="H166" s="229"/>
      <c r="I166" s="229"/>
      <c r="J166" s="171" t="s">
        <v>316</v>
      </c>
      <c r="K166" s="172">
        <v>17</v>
      </c>
      <c r="L166" s="231">
        <v>0</v>
      </c>
      <c r="M166" s="231"/>
      <c r="N166" s="221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4.0000000000000002E-4</v>
      </c>
      <c r="Y166" s="166">
        <f t="shared" si="17"/>
        <v>6.8000000000000005E-3</v>
      </c>
      <c r="Z166" s="166">
        <v>0</v>
      </c>
      <c r="AA166" s="167">
        <f t="shared" si="18"/>
        <v>0</v>
      </c>
      <c r="AR166" s="18" t="s">
        <v>713</v>
      </c>
      <c r="AT166" s="18" t="s">
        <v>327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713</v>
      </c>
      <c r="BM166" s="18" t="s">
        <v>1343</v>
      </c>
    </row>
    <row r="167" spans="2:65" s="1" customFormat="1" ht="25.5" customHeight="1">
      <c r="B167" s="131"/>
      <c r="C167" s="160" t="s">
        <v>344</v>
      </c>
      <c r="D167" s="160" t="s">
        <v>200</v>
      </c>
      <c r="E167" s="161" t="s">
        <v>771</v>
      </c>
      <c r="F167" s="228" t="s">
        <v>772</v>
      </c>
      <c r="G167" s="228"/>
      <c r="H167" s="228"/>
      <c r="I167" s="228"/>
      <c r="J167" s="162" t="s">
        <v>316</v>
      </c>
      <c r="K167" s="163">
        <v>22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8" t="s">
        <v>631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631</v>
      </c>
      <c r="BM167" s="18" t="s">
        <v>1344</v>
      </c>
    </row>
    <row r="168" spans="2:65" s="1" customFormat="1" ht="16.5" customHeight="1">
      <c r="B168" s="131"/>
      <c r="C168" s="169" t="s">
        <v>348</v>
      </c>
      <c r="D168" s="169" t="s">
        <v>327</v>
      </c>
      <c r="E168" s="170" t="s">
        <v>774</v>
      </c>
      <c r="F168" s="229" t="s">
        <v>775</v>
      </c>
      <c r="G168" s="229"/>
      <c r="H168" s="229"/>
      <c r="I168" s="229"/>
      <c r="J168" s="171" t="s">
        <v>316</v>
      </c>
      <c r="K168" s="172">
        <v>22</v>
      </c>
      <c r="L168" s="231">
        <v>0</v>
      </c>
      <c r="M168" s="231"/>
      <c r="N168" s="221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2.2000000000000001E-4</v>
      </c>
      <c r="Y168" s="166">
        <f t="shared" si="17"/>
        <v>4.8400000000000006E-3</v>
      </c>
      <c r="Z168" s="166">
        <v>0</v>
      </c>
      <c r="AA168" s="167">
        <f t="shared" si="18"/>
        <v>0</v>
      </c>
      <c r="AR168" s="18" t="s">
        <v>713</v>
      </c>
      <c r="AT168" s="18" t="s">
        <v>327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713</v>
      </c>
      <c r="BM168" s="18" t="s">
        <v>1345</v>
      </c>
    </row>
    <row r="169" spans="2:65" s="1" customFormat="1" ht="16.5" customHeight="1">
      <c r="B169" s="131"/>
      <c r="C169" s="160" t="s">
        <v>352</v>
      </c>
      <c r="D169" s="160" t="s">
        <v>200</v>
      </c>
      <c r="E169" s="161" t="s">
        <v>777</v>
      </c>
      <c r="F169" s="228" t="s">
        <v>778</v>
      </c>
      <c r="G169" s="228"/>
      <c r="H169" s="228"/>
      <c r="I169" s="228"/>
      <c r="J169" s="162" t="s">
        <v>316</v>
      </c>
      <c r="K169" s="163">
        <v>100</v>
      </c>
      <c r="L169" s="230">
        <v>0</v>
      </c>
      <c r="M169" s="230"/>
      <c r="N169" s="220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8" t="s">
        <v>631</v>
      </c>
      <c r="AT169" s="18" t="s">
        <v>200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631</v>
      </c>
      <c r="BM169" s="18" t="s">
        <v>1346</v>
      </c>
    </row>
    <row r="170" spans="2:65" s="1" customFormat="1" ht="25.5" customHeight="1">
      <c r="B170" s="131"/>
      <c r="C170" s="169" t="s">
        <v>356</v>
      </c>
      <c r="D170" s="169" t="s">
        <v>327</v>
      </c>
      <c r="E170" s="170" t="s">
        <v>780</v>
      </c>
      <c r="F170" s="229" t="s">
        <v>781</v>
      </c>
      <c r="G170" s="229"/>
      <c r="H170" s="229"/>
      <c r="I170" s="229"/>
      <c r="J170" s="171" t="s">
        <v>316</v>
      </c>
      <c r="K170" s="172">
        <v>100</v>
      </c>
      <c r="L170" s="231">
        <v>0</v>
      </c>
      <c r="M170" s="231"/>
      <c r="N170" s="221">
        <f t="shared" si="1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16"/>
        <v>0</v>
      </c>
      <c r="X170" s="166">
        <v>1.6000000000000001E-4</v>
      </c>
      <c r="Y170" s="166">
        <f t="shared" si="17"/>
        <v>1.6E-2</v>
      </c>
      <c r="Z170" s="166">
        <v>0</v>
      </c>
      <c r="AA170" s="167">
        <f t="shared" si="18"/>
        <v>0</v>
      </c>
      <c r="AR170" s="18" t="s">
        <v>713</v>
      </c>
      <c r="AT170" s="18" t="s">
        <v>327</v>
      </c>
      <c r="AU170" s="18" t="s">
        <v>178</v>
      </c>
      <c r="AY170" s="18" t="s">
        <v>199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178</v>
      </c>
      <c r="BK170" s="168">
        <f t="shared" si="24"/>
        <v>0</v>
      </c>
      <c r="BL170" s="18" t="s">
        <v>713</v>
      </c>
      <c r="BM170" s="18" t="s">
        <v>1347</v>
      </c>
    </row>
    <row r="171" spans="2:65" s="1" customFormat="1" ht="16.5" customHeight="1">
      <c r="B171" s="131"/>
      <c r="C171" s="160" t="s">
        <v>360</v>
      </c>
      <c r="D171" s="160" t="s">
        <v>200</v>
      </c>
      <c r="E171" s="161" t="s">
        <v>783</v>
      </c>
      <c r="F171" s="228" t="s">
        <v>784</v>
      </c>
      <c r="G171" s="228"/>
      <c r="H171" s="228"/>
      <c r="I171" s="228"/>
      <c r="J171" s="162" t="s">
        <v>316</v>
      </c>
      <c r="K171" s="163">
        <v>20</v>
      </c>
      <c r="L171" s="230">
        <v>0</v>
      </c>
      <c r="M171" s="230"/>
      <c r="N171" s="220">
        <f t="shared" si="1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16"/>
        <v>0</v>
      </c>
      <c r="X171" s="166">
        <v>0</v>
      </c>
      <c r="Y171" s="166">
        <f t="shared" si="17"/>
        <v>0</v>
      </c>
      <c r="Z171" s="166">
        <v>0</v>
      </c>
      <c r="AA171" s="167">
        <f t="shared" si="18"/>
        <v>0</v>
      </c>
      <c r="AR171" s="18" t="s">
        <v>631</v>
      </c>
      <c r="AT171" s="18" t="s">
        <v>200</v>
      </c>
      <c r="AU171" s="18" t="s">
        <v>178</v>
      </c>
      <c r="AY171" s="18" t="s">
        <v>199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178</v>
      </c>
      <c r="BK171" s="168">
        <f t="shared" si="24"/>
        <v>0</v>
      </c>
      <c r="BL171" s="18" t="s">
        <v>631</v>
      </c>
      <c r="BM171" s="18" t="s">
        <v>1348</v>
      </c>
    </row>
    <row r="172" spans="2:65" s="1" customFormat="1" ht="16.5" customHeight="1">
      <c r="B172" s="131"/>
      <c r="C172" s="169" t="s">
        <v>364</v>
      </c>
      <c r="D172" s="169" t="s">
        <v>327</v>
      </c>
      <c r="E172" s="170" t="s">
        <v>786</v>
      </c>
      <c r="F172" s="229" t="s">
        <v>787</v>
      </c>
      <c r="G172" s="229"/>
      <c r="H172" s="229"/>
      <c r="I172" s="229"/>
      <c r="J172" s="171" t="s">
        <v>316</v>
      </c>
      <c r="K172" s="172">
        <v>20</v>
      </c>
      <c r="L172" s="231">
        <v>0</v>
      </c>
      <c r="M172" s="231"/>
      <c r="N172" s="221">
        <f t="shared" si="1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16"/>
        <v>0</v>
      </c>
      <c r="X172" s="166">
        <v>2.9E-4</v>
      </c>
      <c r="Y172" s="166">
        <f t="shared" si="17"/>
        <v>5.7999999999999996E-3</v>
      </c>
      <c r="Z172" s="166">
        <v>0</v>
      </c>
      <c r="AA172" s="167">
        <f t="shared" si="18"/>
        <v>0</v>
      </c>
      <c r="AR172" s="18" t="s">
        <v>713</v>
      </c>
      <c r="AT172" s="18" t="s">
        <v>327</v>
      </c>
      <c r="AU172" s="18" t="s">
        <v>178</v>
      </c>
      <c r="AY172" s="18" t="s">
        <v>199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178</v>
      </c>
      <c r="BK172" s="168">
        <f t="shared" si="24"/>
        <v>0</v>
      </c>
      <c r="BL172" s="18" t="s">
        <v>713</v>
      </c>
      <c r="BM172" s="18" t="s">
        <v>1349</v>
      </c>
    </row>
    <row r="173" spans="2:65" s="1" customFormat="1" ht="16.5" customHeight="1">
      <c r="B173" s="131"/>
      <c r="C173" s="160" t="s">
        <v>368</v>
      </c>
      <c r="D173" s="160" t="s">
        <v>200</v>
      </c>
      <c r="E173" s="161" t="s">
        <v>789</v>
      </c>
      <c r="F173" s="228" t="s">
        <v>790</v>
      </c>
      <c r="G173" s="228"/>
      <c r="H173" s="228"/>
      <c r="I173" s="228"/>
      <c r="J173" s="162" t="s">
        <v>316</v>
      </c>
      <c r="K173" s="163">
        <v>8</v>
      </c>
      <c r="L173" s="230">
        <v>0</v>
      </c>
      <c r="M173" s="230"/>
      <c r="N173" s="220">
        <f t="shared" si="1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16"/>
        <v>0</v>
      </c>
      <c r="X173" s="166">
        <v>0</v>
      </c>
      <c r="Y173" s="166">
        <f t="shared" si="17"/>
        <v>0</v>
      </c>
      <c r="Z173" s="166">
        <v>0</v>
      </c>
      <c r="AA173" s="167">
        <f t="shared" si="18"/>
        <v>0</v>
      </c>
      <c r="AR173" s="18" t="s">
        <v>631</v>
      </c>
      <c r="AT173" s="18" t="s">
        <v>200</v>
      </c>
      <c r="AU173" s="18" t="s">
        <v>178</v>
      </c>
      <c r="AY173" s="18" t="s">
        <v>199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178</v>
      </c>
      <c r="BK173" s="168">
        <f t="shared" si="24"/>
        <v>0</v>
      </c>
      <c r="BL173" s="18" t="s">
        <v>631</v>
      </c>
      <c r="BM173" s="18" t="s">
        <v>1350</v>
      </c>
    </row>
    <row r="174" spans="2:65" s="1" customFormat="1" ht="25.5" customHeight="1">
      <c r="B174" s="131"/>
      <c r="C174" s="169" t="s">
        <v>372</v>
      </c>
      <c r="D174" s="169" t="s">
        <v>327</v>
      </c>
      <c r="E174" s="170" t="s">
        <v>792</v>
      </c>
      <c r="F174" s="229" t="s">
        <v>793</v>
      </c>
      <c r="G174" s="229"/>
      <c r="H174" s="229"/>
      <c r="I174" s="229"/>
      <c r="J174" s="171" t="s">
        <v>316</v>
      </c>
      <c r="K174" s="172">
        <v>8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2.4000000000000001E-4</v>
      </c>
      <c r="Y174" s="166">
        <f t="shared" si="17"/>
        <v>1.92E-3</v>
      </c>
      <c r="Z174" s="166">
        <v>0</v>
      </c>
      <c r="AA174" s="167">
        <f t="shared" si="18"/>
        <v>0</v>
      </c>
      <c r="AR174" s="18" t="s">
        <v>713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713</v>
      </c>
      <c r="BM174" s="18" t="s">
        <v>1351</v>
      </c>
    </row>
    <row r="175" spans="2:65" s="1" customFormat="1" ht="25.5" customHeight="1">
      <c r="B175" s="131"/>
      <c r="C175" s="160" t="s">
        <v>376</v>
      </c>
      <c r="D175" s="160" t="s">
        <v>200</v>
      </c>
      <c r="E175" s="161" t="s">
        <v>795</v>
      </c>
      <c r="F175" s="228" t="s">
        <v>796</v>
      </c>
      <c r="G175" s="228"/>
      <c r="H175" s="228"/>
      <c r="I175" s="228"/>
      <c r="J175" s="162" t="s">
        <v>316</v>
      </c>
      <c r="K175" s="163">
        <v>4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8" t="s">
        <v>631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631</v>
      </c>
      <c r="BM175" s="18" t="s">
        <v>1352</v>
      </c>
    </row>
    <row r="176" spans="2:65" s="1" customFormat="1" ht="25.5" customHeight="1">
      <c r="B176" s="131"/>
      <c r="C176" s="169" t="s">
        <v>380</v>
      </c>
      <c r="D176" s="169" t="s">
        <v>327</v>
      </c>
      <c r="E176" s="170" t="s">
        <v>798</v>
      </c>
      <c r="F176" s="229" t="s">
        <v>799</v>
      </c>
      <c r="G176" s="229"/>
      <c r="H176" s="229"/>
      <c r="I176" s="229"/>
      <c r="J176" s="171" t="s">
        <v>316</v>
      </c>
      <c r="K176" s="172">
        <v>4</v>
      </c>
      <c r="L176" s="231">
        <v>0</v>
      </c>
      <c r="M176" s="231"/>
      <c r="N176" s="221">
        <f t="shared" si="1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16"/>
        <v>0</v>
      </c>
      <c r="X176" s="166">
        <v>2.2000000000000001E-4</v>
      </c>
      <c r="Y176" s="166">
        <f t="shared" si="17"/>
        <v>8.8000000000000003E-4</v>
      </c>
      <c r="Z176" s="166">
        <v>0</v>
      </c>
      <c r="AA176" s="167">
        <f t="shared" si="18"/>
        <v>0</v>
      </c>
      <c r="AR176" s="18" t="s">
        <v>713</v>
      </c>
      <c r="AT176" s="18" t="s">
        <v>327</v>
      </c>
      <c r="AU176" s="18" t="s">
        <v>178</v>
      </c>
      <c r="AY176" s="18" t="s">
        <v>199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178</v>
      </c>
      <c r="BK176" s="168">
        <f t="shared" si="24"/>
        <v>0</v>
      </c>
      <c r="BL176" s="18" t="s">
        <v>713</v>
      </c>
      <c r="BM176" s="18" t="s">
        <v>1353</v>
      </c>
    </row>
    <row r="177" spans="2:65" s="1" customFormat="1" ht="16.5" customHeight="1">
      <c r="B177" s="131"/>
      <c r="C177" s="160" t="s">
        <v>384</v>
      </c>
      <c r="D177" s="160" t="s">
        <v>200</v>
      </c>
      <c r="E177" s="161" t="s">
        <v>801</v>
      </c>
      <c r="F177" s="228" t="s">
        <v>802</v>
      </c>
      <c r="G177" s="228"/>
      <c r="H177" s="228"/>
      <c r="I177" s="228"/>
      <c r="J177" s="162" t="s">
        <v>316</v>
      </c>
      <c r="K177" s="163">
        <v>9</v>
      </c>
      <c r="L177" s="230">
        <v>0</v>
      </c>
      <c r="M177" s="230"/>
      <c r="N177" s="220">
        <f t="shared" si="1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16"/>
        <v>0</v>
      </c>
      <c r="X177" s="166">
        <v>0</v>
      </c>
      <c r="Y177" s="166">
        <f t="shared" si="17"/>
        <v>0</v>
      </c>
      <c r="Z177" s="166">
        <v>0</v>
      </c>
      <c r="AA177" s="167">
        <f t="shared" si="18"/>
        <v>0</v>
      </c>
      <c r="AR177" s="18" t="s">
        <v>631</v>
      </c>
      <c r="AT177" s="18" t="s">
        <v>200</v>
      </c>
      <c r="AU177" s="18" t="s">
        <v>178</v>
      </c>
      <c r="AY177" s="18" t="s">
        <v>199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178</v>
      </c>
      <c r="BK177" s="168">
        <f t="shared" si="24"/>
        <v>0</v>
      </c>
      <c r="BL177" s="18" t="s">
        <v>631</v>
      </c>
      <c r="BM177" s="18" t="s">
        <v>1354</v>
      </c>
    </row>
    <row r="178" spans="2:65" s="1" customFormat="1" ht="25.5" customHeight="1">
      <c r="B178" s="131"/>
      <c r="C178" s="169" t="s">
        <v>388</v>
      </c>
      <c r="D178" s="169" t="s">
        <v>327</v>
      </c>
      <c r="E178" s="170" t="s">
        <v>804</v>
      </c>
      <c r="F178" s="229" t="s">
        <v>805</v>
      </c>
      <c r="G178" s="229"/>
      <c r="H178" s="229"/>
      <c r="I178" s="229"/>
      <c r="J178" s="171" t="s">
        <v>316</v>
      </c>
      <c r="K178" s="172">
        <v>9</v>
      </c>
      <c r="L178" s="231">
        <v>0</v>
      </c>
      <c r="M178" s="231"/>
      <c r="N178" s="221">
        <f t="shared" si="1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16"/>
        <v>0</v>
      </c>
      <c r="X178" s="166">
        <v>2.1000000000000001E-4</v>
      </c>
      <c r="Y178" s="166">
        <f t="shared" si="17"/>
        <v>1.8900000000000002E-3</v>
      </c>
      <c r="Z178" s="166">
        <v>0</v>
      </c>
      <c r="AA178" s="167">
        <f t="shared" si="18"/>
        <v>0</v>
      </c>
      <c r="AR178" s="18" t="s">
        <v>713</v>
      </c>
      <c r="AT178" s="18" t="s">
        <v>327</v>
      </c>
      <c r="AU178" s="18" t="s">
        <v>178</v>
      </c>
      <c r="AY178" s="18" t="s">
        <v>199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178</v>
      </c>
      <c r="BK178" s="168">
        <f t="shared" si="24"/>
        <v>0</v>
      </c>
      <c r="BL178" s="18" t="s">
        <v>713</v>
      </c>
      <c r="BM178" s="18" t="s">
        <v>1355</v>
      </c>
    </row>
    <row r="179" spans="2:65" s="1" customFormat="1" ht="16.5" customHeight="1">
      <c r="B179" s="131"/>
      <c r="C179" s="160" t="s">
        <v>392</v>
      </c>
      <c r="D179" s="160" t="s">
        <v>200</v>
      </c>
      <c r="E179" s="161" t="s">
        <v>807</v>
      </c>
      <c r="F179" s="228" t="s">
        <v>808</v>
      </c>
      <c r="G179" s="228"/>
      <c r="H179" s="228"/>
      <c r="I179" s="228"/>
      <c r="J179" s="162" t="s">
        <v>316</v>
      </c>
      <c r="K179" s="163">
        <v>8</v>
      </c>
      <c r="L179" s="230">
        <v>0</v>
      </c>
      <c r="M179" s="230"/>
      <c r="N179" s="220">
        <f t="shared" si="1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16"/>
        <v>0</v>
      </c>
      <c r="X179" s="166">
        <v>0</v>
      </c>
      <c r="Y179" s="166">
        <f t="shared" si="17"/>
        <v>0</v>
      </c>
      <c r="Z179" s="166">
        <v>0</v>
      </c>
      <c r="AA179" s="167">
        <f t="shared" si="18"/>
        <v>0</v>
      </c>
      <c r="AR179" s="18" t="s">
        <v>631</v>
      </c>
      <c r="AT179" s="18" t="s">
        <v>200</v>
      </c>
      <c r="AU179" s="18" t="s">
        <v>178</v>
      </c>
      <c r="AY179" s="18" t="s">
        <v>199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178</v>
      </c>
      <c r="BK179" s="168">
        <f t="shared" si="24"/>
        <v>0</v>
      </c>
      <c r="BL179" s="18" t="s">
        <v>631</v>
      </c>
      <c r="BM179" s="18" t="s">
        <v>1356</v>
      </c>
    </row>
    <row r="180" spans="2:65" s="1" customFormat="1" ht="25.5" customHeight="1">
      <c r="B180" s="131"/>
      <c r="C180" s="169" t="s">
        <v>396</v>
      </c>
      <c r="D180" s="169" t="s">
        <v>327</v>
      </c>
      <c r="E180" s="170" t="s">
        <v>810</v>
      </c>
      <c r="F180" s="229" t="s">
        <v>811</v>
      </c>
      <c r="G180" s="229"/>
      <c r="H180" s="229"/>
      <c r="I180" s="229"/>
      <c r="J180" s="171" t="s">
        <v>316</v>
      </c>
      <c r="K180" s="172">
        <v>8</v>
      </c>
      <c r="L180" s="231">
        <v>0</v>
      </c>
      <c r="M180" s="231"/>
      <c r="N180" s="221">
        <f t="shared" si="1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16"/>
        <v>0</v>
      </c>
      <c r="X180" s="166">
        <v>1.4599999999999999E-3</v>
      </c>
      <c r="Y180" s="166">
        <f t="shared" si="17"/>
        <v>1.1679999999999999E-2</v>
      </c>
      <c r="Z180" s="166">
        <v>0</v>
      </c>
      <c r="AA180" s="167">
        <f t="shared" si="18"/>
        <v>0</v>
      </c>
      <c r="AR180" s="18" t="s">
        <v>713</v>
      </c>
      <c r="AT180" s="18" t="s">
        <v>327</v>
      </c>
      <c r="AU180" s="18" t="s">
        <v>178</v>
      </c>
      <c r="AY180" s="18" t="s">
        <v>199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178</v>
      </c>
      <c r="BK180" s="168">
        <f t="shared" si="24"/>
        <v>0</v>
      </c>
      <c r="BL180" s="18" t="s">
        <v>713</v>
      </c>
      <c r="BM180" s="18" t="s">
        <v>1357</v>
      </c>
    </row>
    <row r="181" spans="2:65" s="1" customFormat="1" ht="25.5" customHeight="1">
      <c r="B181" s="131"/>
      <c r="C181" s="160" t="s">
        <v>400</v>
      </c>
      <c r="D181" s="160" t="s">
        <v>200</v>
      </c>
      <c r="E181" s="161" t="s">
        <v>813</v>
      </c>
      <c r="F181" s="228" t="s">
        <v>814</v>
      </c>
      <c r="G181" s="228"/>
      <c r="H181" s="228"/>
      <c r="I181" s="228"/>
      <c r="J181" s="162" t="s">
        <v>316</v>
      </c>
      <c r="K181" s="163">
        <v>24</v>
      </c>
      <c r="L181" s="230">
        <v>0</v>
      </c>
      <c r="M181" s="230"/>
      <c r="N181" s="220">
        <f t="shared" si="1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16"/>
        <v>0</v>
      </c>
      <c r="X181" s="166">
        <v>0</v>
      </c>
      <c r="Y181" s="166">
        <f t="shared" si="17"/>
        <v>0</v>
      </c>
      <c r="Z181" s="166">
        <v>0</v>
      </c>
      <c r="AA181" s="167">
        <f t="shared" si="18"/>
        <v>0</v>
      </c>
      <c r="AR181" s="18" t="s">
        <v>631</v>
      </c>
      <c r="AT181" s="18" t="s">
        <v>200</v>
      </c>
      <c r="AU181" s="18" t="s">
        <v>178</v>
      </c>
      <c r="AY181" s="18" t="s">
        <v>199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178</v>
      </c>
      <c r="BK181" s="168">
        <f t="shared" si="24"/>
        <v>0</v>
      </c>
      <c r="BL181" s="18" t="s">
        <v>631</v>
      </c>
      <c r="BM181" s="18" t="s">
        <v>1358</v>
      </c>
    </row>
    <row r="182" spans="2:65" s="1" customFormat="1" ht="25.5" customHeight="1">
      <c r="B182" s="131"/>
      <c r="C182" s="169" t="s">
        <v>404</v>
      </c>
      <c r="D182" s="169" t="s">
        <v>327</v>
      </c>
      <c r="E182" s="170" t="s">
        <v>816</v>
      </c>
      <c r="F182" s="229" t="s">
        <v>817</v>
      </c>
      <c r="G182" s="229"/>
      <c r="H182" s="229"/>
      <c r="I182" s="229"/>
      <c r="J182" s="171" t="s">
        <v>316</v>
      </c>
      <c r="K182" s="172">
        <v>24</v>
      </c>
      <c r="L182" s="231">
        <v>0</v>
      </c>
      <c r="M182" s="231"/>
      <c r="N182" s="221">
        <f t="shared" si="1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16"/>
        <v>0</v>
      </c>
      <c r="X182" s="166">
        <v>3.2000000000000003E-4</v>
      </c>
      <c r="Y182" s="166">
        <f t="shared" si="17"/>
        <v>7.6800000000000011E-3</v>
      </c>
      <c r="Z182" s="166">
        <v>0</v>
      </c>
      <c r="AA182" s="167">
        <f t="shared" si="18"/>
        <v>0</v>
      </c>
      <c r="AR182" s="18" t="s">
        <v>713</v>
      </c>
      <c r="AT182" s="18" t="s">
        <v>327</v>
      </c>
      <c r="AU182" s="18" t="s">
        <v>178</v>
      </c>
      <c r="AY182" s="18" t="s">
        <v>199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178</v>
      </c>
      <c r="BK182" s="168">
        <f t="shared" si="24"/>
        <v>0</v>
      </c>
      <c r="BL182" s="18" t="s">
        <v>713</v>
      </c>
      <c r="BM182" s="18" t="s">
        <v>1359</v>
      </c>
    </row>
    <row r="183" spans="2:65" s="1" customFormat="1" ht="25.5" customHeight="1">
      <c r="B183" s="131"/>
      <c r="C183" s="160" t="s">
        <v>408</v>
      </c>
      <c r="D183" s="160" t="s">
        <v>200</v>
      </c>
      <c r="E183" s="161" t="s">
        <v>819</v>
      </c>
      <c r="F183" s="228" t="s">
        <v>820</v>
      </c>
      <c r="G183" s="228"/>
      <c r="H183" s="228"/>
      <c r="I183" s="228"/>
      <c r="J183" s="162" t="s">
        <v>316</v>
      </c>
      <c r="K183" s="163">
        <v>17</v>
      </c>
      <c r="L183" s="230">
        <v>0</v>
      </c>
      <c r="M183" s="230"/>
      <c r="N183" s="220">
        <f t="shared" si="1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16"/>
        <v>0</v>
      </c>
      <c r="X183" s="166">
        <v>0</v>
      </c>
      <c r="Y183" s="166">
        <f t="shared" si="17"/>
        <v>0</v>
      </c>
      <c r="Z183" s="166">
        <v>0</v>
      </c>
      <c r="AA183" s="167">
        <f t="shared" si="18"/>
        <v>0</v>
      </c>
      <c r="AR183" s="18" t="s">
        <v>631</v>
      </c>
      <c r="AT183" s="18" t="s">
        <v>200</v>
      </c>
      <c r="AU183" s="18" t="s">
        <v>178</v>
      </c>
      <c r="AY183" s="18" t="s">
        <v>199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178</v>
      </c>
      <c r="BK183" s="168">
        <f t="shared" si="24"/>
        <v>0</v>
      </c>
      <c r="BL183" s="18" t="s">
        <v>631</v>
      </c>
      <c r="BM183" s="18" t="s">
        <v>1360</v>
      </c>
    </row>
    <row r="184" spans="2:65" s="1" customFormat="1" ht="38.25" customHeight="1">
      <c r="B184" s="131"/>
      <c r="C184" s="169" t="s">
        <v>412</v>
      </c>
      <c r="D184" s="169" t="s">
        <v>327</v>
      </c>
      <c r="E184" s="170" t="s">
        <v>822</v>
      </c>
      <c r="F184" s="229" t="s">
        <v>823</v>
      </c>
      <c r="G184" s="229"/>
      <c r="H184" s="229"/>
      <c r="I184" s="229"/>
      <c r="J184" s="171" t="s">
        <v>316</v>
      </c>
      <c r="K184" s="172">
        <v>17</v>
      </c>
      <c r="L184" s="231">
        <v>0</v>
      </c>
      <c r="M184" s="231"/>
      <c r="N184" s="221">
        <f t="shared" si="1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16"/>
        <v>0</v>
      </c>
      <c r="X184" s="166">
        <v>2.2799999999999999E-3</v>
      </c>
      <c r="Y184" s="166">
        <f t="shared" si="17"/>
        <v>3.8759999999999996E-2</v>
      </c>
      <c r="Z184" s="166">
        <v>0</v>
      </c>
      <c r="AA184" s="167">
        <f t="shared" si="18"/>
        <v>0</v>
      </c>
      <c r="AR184" s="18" t="s">
        <v>713</v>
      </c>
      <c r="AT184" s="18" t="s">
        <v>327</v>
      </c>
      <c r="AU184" s="18" t="s">
        <v>178</v>
      </c>
      <c r="AY184" s="18" t="s">
        <v>199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178</v>
      </c>
      <c r="BK184" s="168">
        <f t="shared" si="24"/>
        <v>0</v>
      </c>
      <c r="BL184" s="18" t="s">
        <v>713</v>
      </c>
      <c r="BM184" s="18" t="s">
        <v>1361</v>
      </c>
    </row>
    <row r="185" spans="2:65" s="1" customFormat="1" ht="16.5" customHeight="1">
      <c r="B185" s="131"/>
      <c r="C185" s="160" t="s">
        <v>416</v>
      </c>
      <c r="D185" s="160" t="s">
        <v>200</v>
      </c>
      <c r="E185" s="161" t="s">
        <v>825</v>
      </c>
      <c r="F185" s="228" t="s">
        <v>826</v>
      </c>
      <c r="G185" s="228"/>
      <c r="H185" s="228"/>
      <c r="I185" s="228"/>
      <c r="J185" s="162" t="s">
        <v>316</v>
      </c>
      <c r="K185" s="163">
        <v>10</v>
      </c>
      <c r="L185" s="230">
        <v>0</v>
      </c>
      <c r="M185" s="230"/>
      <c r="N185" s="220">
        <f t="shared" si="1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16"/>
        <v>0</v>
      </c>
      <c r="X185" s="166">
        <v>0</v>
      </c>
      <c r="Y185" s="166">
        <f t="shared" si="17"/>
        <v>0</v>
      </c>
      <c r="Z185" s="166">
        <v>0</v>
      </c>
      <c r="AA185" s="167">
        <f t="shared" si="18"/>
        <v>0</v>
      </c>
      <c r="AR185" s="18" t="s">
        <v>631</v>
      </c>
      <c r="AT185" s="18" t="s">
        <v>200</v>
      </c>
      <c r="AU185" s="18" t="s">
        <v>178</v>
      </c>
      <c r="AY185" s="18" t="s">
        <v>199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178</v>
      </c>
      <c r="BK185" s="168">
        <f t="shared" si="24"/>
        <v>0</v>
      </c>
      <c r="BL185" s="18" t="s">
        <v>631</v>
      </c>
      <c r="BM185" s="18" t="s">
        <v>1362</v>
      </c>
    </row>
    <row r="186" spans="2:65" s="1" customFormat="1" ht="16.5" customHeight="1">
      <c r="B186" s="131"/>
      <c r="C186" s="169" t="s">
        <v>420</v>
      </c>
      <c r="D186" s="169" t="s">
        <v>327</v>
      </c>
      <c r="E186" s="170" t="s">
        <v>828</v>
      </c>
      <c r="F186" s="229" t="s">
        <v>829</v>
      </c>
      <c r="G186" s="229"/>
      <c r="H186" s="229"/>
      <c r="I186" s="229"/>
      <c r="J186" s="171" t="s">
        <v>316</v>
      </c>
      <c r="K186" s="172">
        <v>10</v>
      </c>
      <c r="L186" s="231">
        <v>0</v>
      </c>
      <c r="M186" s="231"/>
      <c r="N186" s="221">
        <f t="shared" si="1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16"/>
        <v>0</v>
      </c>
      <c r="X186" s="166">
        <v>1.8000000000000001E-4</v>
      </c>
      <c r="Y186" s="166">
        <f t="shared" si="17"/>
        <v>1.8000000000000002E-3</v>
      </c>
      <c r="Z186" s="166">
        <v>0</v>
      </c>
      <c r="AA186" s="167">
        <f t="shared" si="18"/>
        <v>0</v>
      </c>
      <c r="AR186" s="18" t="s">
        <v>713</v>
      </c>
      <c r="AT186" s="18" t="s">
        <v>327</v>
      </c>
      <c r="AU186" s="18" t="s">
        <v>178</v>
      </c>
      <c r="AY186" s="18" t="s">
        <v>199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178</v>
      </c>
      <c r="BK186" s="168">
        <f t="shared" si="24"/>
        <v>0</v>
      </c>
      <c r="BL186" s="18" t="s">
        <v>713</v>
      </c>
      <c r="BM186" s="18" t="s">
        <v>1363</v>
      </c>
    </row>
    <row r="187" spans="2:65" s="1" customFormat="1" ht="25.5" customHeight="1">
      <c r="B187" s="131"/>
      <c r="C187" s="160" t="s">
        <v>424</v>
      </c>
      <c r="D187" s="160" t="s">
        <v>200</v>
      </c>
      <c r="E187" s="161" t="s">
        <v>831</v>
      </c>
      <c r="F187" s="228" t="s">
        <v>832</v>
      </c>
      <c r="G187" s="228"/>
      <c r="H187" s="228"/>
      <c r="I187" s="228"/>
      <c r="J187" s="162" t="s">
        <v>251</v>
      </c>
      <c r="K187" s="163">
        <v>400</v>
      </c>
      <c r="L187" s="230">
        <v>0</v>
      </c>
      <c r="M187" s="230"/>
      <c r="N187" s="220">
        <f t="shared" si="1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16"/>
        <v>0</v>
      </c>
      <c r="X187" s="166">
        <v>0</v>
      </c>
      <c r="Y187" s="166">
        <f t="shared" si="17"/>
        <v>0</v>
      </c>
      <c r="Z187" s="166">
        <v>0</v>
      </c>
      <c r="AA187" s="167">
        <f t="shared" si="18"/>
        <v>0</v>
      </c>
      <c r="AR187" s="18" t="s">
        <v>631</v>
      </c>
      <c r="AT187" s="18" t="s">
        <v>200</v>
      </c>
      <c r="AU187" s="18" t="s">
        <v>178</v>
      </c>
      <c r="AY187" s="18" t="s">
        <v>199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178</v>
      </c>
      <c r="BK187" s="168">
        <f t="shared" si="24"/>
        <v>0</v>
      </c>
      <c r="BL187" s="18" t="s">
        <v>631</v>
      </c>
      <c r="BM187" s="18" t="s">
        <v>1364</v>
      </c>
    </row>
    <row r="188" spans="2:65" s="1" customFormat="1" ht="25.5" customHeight="1">
      <c r="B188" s="131"/>
      <c r="C188" s="169" t="s">
        <v>427</v>
      </c>
      <c r="D188" s="169" t="s">
        <v>327</v>
      </c>
      <c r="E188" s="170" t="s">
        <v>834</v>
      </c>
      <c r="F188" s="229" t="s">
        <v>835</v>
      </c>
      <c r="G188" s="229"/>
      <c r="H188" s="229"/>
      <c r="I188" s="229"/>
      <c r="J188" s="171" t="s">
        <v>720</v>
      </c>
      <c r="K188" s="172">
        <v>43.594000000000001</v>
      </c>
      <c r="L188" s="231">
        <v>0</v>
      </c>
      <c r="M188" s="231"/>
      <c r="N188" s="221">
        <f t="shared" si="1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16"/>
        <v>0</v>
      </c>
      <c r="X188" s="166">
        <v>1E-3</v>
      </c>
      <c r="Y188" s="166">
        <f t="shared" si="17"/>
        <v>4.3594000000000001E-2</v>
      </c>
      <c r="Z188" s="166">
        <v>0</v>
      </c>
      <c r="AA188" s="167">
        <f t="shared" si="18"/>
        <v>0</v>
      </c>
      <c r="AR188" s="18" t="s">
        <v>713</v>
      </c>
      <c r="AT188" s="18" t="s">
        <v>327</v>
      </c>
      <c r="AU188" s="18" t="s">
        <v>178</v>
      </c>
      <c r="AY188" s="18" t="s">
        <v>199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178</v>
      </c>
      <c r="BK188" s="168">
        <f t="shared" si="24"/>
        <v>0</v>
      </c>
      <c r="BL188" s="18" t="s">
        <v>713</v>
      </c>
      <c r="BM188" s="18" t="s">
        <v>1365</v>
      </c>
    </row>
    <row r="189" spans="2:65" s="1" customFormat="1" ht="25.5" customHeight="1">
      <c r="B189" s="131"/>
      <c r="C189" s="169" t="s">
        <v>430</v>
      </c>
      <c r="D189" s="169" t="s">
        <v>327</v>
      </c>
      <c r="E189" s="170" t="s">
        <v>837</v>
      </c>
      <c r="F189" s="229" t="s">
        <v>838</v>
      </c>
      <c r="G189" s="229"/>
      <c r="H189" s="229"/>
      <c r="I189" s="229"/>
      <c r="J189" s="171" t="s">
        <v>720</v>
      </c>
      <c r="K189" s="172">
        <v>10.406000000000001</v>
      </c>
      <c r="L189" s="231">
        <v>0</v>
      </c>
      <c r="M189" s="231"/>
      <c r="N189" s="221">
        <f t="shared" si="1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16"/>
        <v>0</v>
      </c>
      <c r="X189" s="166">
        <v>1E-3</v>
      </c>
      <c r="Y189" s="166">
        <f t="shared" si="17"/>
        <v>1.0406E-2</v>
      </c>
      <c r="Z189" s="166">
        <v>0</v>
      </c>
      <c r="AA189" s="167">
        <f t="shared" si="18"/>
        <v>0</v>
      </c>
      <c r="AR189" s="18" t="s">
        <v>713</v>
      </c>
      <c r="AT189" s="18" t="s">
        <v>327</v>
      </c>
      <c r="AU189" s="18" t="s">
        <v>178</v>
      </c>
      <c r="AY189" s="18" t="s">
        <v>199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178</v>
      </c>
      <c r="BK189" s="168">
        <f t="shared" si="24"/>
        <v>0</v>
      </c>
      <c r="BL189" s="18" t="s">
        <v>713</v>
      </c>
      <c r="BM189" s="18" t="s">
        <v>1366</v>
      </c>
    </row>
    <row r="190" spans="2:65" s="1" customFormat="1" ht="38.25" customHeight="1">
      <c r="B190" s="131"/>
      <c r="C190" s="160" t="s">
        <v>436</v>
      </c>
      <c r="D190" s="160" t="s">
        <v>200</v>
      </c>
      <c r="E190" s="161" t="s">
        <v>840</v>
      </c>
      <c r="F190" s="228" t="s">
        <v>841</v>
      </c>
      <c r="G190" s="228"/>
      <c r="H190" s="228"/>
      <c r="I190" s="228"/>
      <c r="J190" s="162" t="s">
        <v>334</v>
      </c>
      <c r="K190" s="164">
        <v>0</v>
      </c>
      <c r="L190" s="230">
        <v>0</v>
      </c>
      <c r="M190" s="230"/>
      <c r="N190" s="220">
        <f t="shared" si="1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16"/>
        <v>0</v>
      </c>
      <c r="X190" s="166">
        <v>0</v>
      </c>
      <c r="Y190" s="166">
        <f t="shared" si="17"/>
        <v>0</v>
      </c>
      <c r="Z190" s="166">
        <v>0</v>
      </c>
      <c r="AA190" s="167">
        <f t="shared" si="18"/>
        <v>0</v>
      </c>
      <c r="AR190" s="18" t="s">
        <v>631</v>
      </c>
      <c r="AT190" s="18" t="s">
        <v>200</v>
      </c>
      <c r="AU190" s="18" t="s">
        <v>178</v>
      </c>
      <c r="AY190" s="18" t="s">
        <v>199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178</v>
      </c>
      <c r="BK190" s="168">
        <f t="shared" si="24"/>
        <v>0</v>
      </c>
      <c r="BL190" s="18" t="s">
        <v>631</v>
      </c>
      <c r="BM190" s="18" t="s">
        <v>1367</v>
      </c>
    </row>
    <row r="191" spans="2:65" s="9" customFormat="1" ht="37.35" customHeight="1">
      <c r="B191" s="149"/>
      <c r="C191" s="150"/>
      <c r="D191" s="151" t="s">
        <v>653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259">
        <f>BK191</f>
        <v>0</v>
      </c>
      <c r="O191" s="260"/>
      <c r="P191" s="260"/>
      <c r="Q191" s="260"/>
      <c r="R191" s="152"/>
      <c r="T191" s="153"/>
      <c r="U191" s="150"/>
      <c r="V191" s="150"/>
      <c r="W191" s="154">
        <f>SUM(W192:W198)</f>
        <v>0</v>
      </c>
      <c r="X191" s="150"/>
      <c r="Y191" s="154">
        <f>SUM(Y192:Y198)</f>
        <v>0</v>
      </c>
      <c r="Z191" s="150"/>
      <c r="AA191" s="155">
        <f>SUM(AA192:AA198)</f>
        <v>0</v>
      </c>
      <c r="AR191" s="156" t="s">
        <v>216</v>
      </c>
      <c r="AT191" s="157" t="s">
        <v>76</v>
      </c>
      <c r="AU191" s="157" t="s">
        <v>77</v>
      </c>
      <c r="AY191" s="156" t="s">
        <v>199</v>
      </c>
      <c r="BK191" s="158">
        <f>SUM(BK192:BK198)</f>
        <v>0</v>
      </c>
    </row>
    <row r="192" spans="2:65" s="1" customFormat="1" ht="51" customHeight="1">
      <c r="B192" s="131"/>
      <c r="C192" s="160" t="s">
        <v>619</v>
      </c>
      <c r="D192" s="160" t="s">
        <v>200</v>
      </c>
      <c r="E192" s="161" t="s">
        <v>843</v>
      </c>
      <c r="F192" s="228" t="s">
        <v>844</v>
      </c>
      <c r="G192" s="228"/>
      <c r="H192" s="228"/>
      <c r="I192" s="228"/>
      <c r="J192" s="162" t="s">
        <v>439</v>
      </c>
      <c r="K192" s="163">
        <v>1</v>
      </c>
      <c r="L192" s="230">
        <v>0</v>
      </c>
      <c r="M192" s="230"/>
      <c r="N192" s="220">
        <f t="shared" ref="N192:N198" si="25"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ref="W192:W198" si="26">V192*K192</f>
        <v>0</v>
      </c>
      <c r="X192" s="166">
        <v>0</v>
      </c>
      <c r="Y192" s="166">
        <f t="shared" ref="Y192:Y198" si="27">X192*K192</f>
        <v>0</v>
      </c>
      <c r="Z192" s="166">
        <v>0</v>
      </c>
      <c r="AA192" s="167">
        <f t="shared" ref="AA192:AA198" si="28">Z192*K192</f>
        <v>0</v>
      </c>
      <c r="AR192" s="18" t="s">
        <v>440</v>
      </c>
      <c r="AT192" s="18" t="s">
        <v>200</v>
      </c>
      <c r="AU192" s="18" t="s">
        <v>85</v>
      </c>
      <c r="AY192" s="18" t="s">
        <v>199</v>
      </c>
      <c r="BE192" s="105">
        <f t="shared" ref="BE192:BE198" si="29">IF(U192="základná",N192,0)</f>
        <v>0</v>
      </c>
      <c r="BF192" s="105">
        <f t="shared" ref="BF192:BF198" si="30">IF(U192="znížená",N192,0)</f>
        <v>0</v>
      </c>
      <c r="BG192" s="105">
        <f t="shared" ref="BG192:BG198" si="31">IF(U192="zákl. prenesená",N192,0)</f>
        <v>0</v>
      </c>
      <c r="BH192" s="105">
        <f t="shared" ref="BH192:BH198" si="32">IF(U192="zníž. prenesená",N192,0)</f>
        <v>0</v>
      </c>
      <c r="BI192" s="105">
        <f t="shared" ref="BI192:BI198" si="33">IF(U192="nulová",N192,0)</f>
        <v>0</v>
      </c>
      <c r="BJ192" s="18" t="s">
        <v>178</v>
      </c>
      <c r="BK192" s="168">
        <f t="shared" ref="BK192:BK198" si="34">ROUND(L192*K192,3)</f>
        <v>0</v>
      </c>
      <c r="BL192" s="18" t="s">
        <v>440</v>
      </c>
      <c r="BM192" s="18" t="s">
        <v>1368</v>
      </c>
    </row>
    <row r="193" spans="2:65" s="1" customFormat="1" ht="16.5" customHeight="1">
      <c r="B193" s="131"/>
      <c r="C193" s="160" t="s">
        <v>623</v>
      </c>
      <c r="D193" s="160" t="s">
        <v>200</v>
      </c>
      <c r="E193" s="161" t="s">
        <v>846</v>
      </c>
      <c r="F193" s="228" t="s">
        <v>847</v>
      </c>
      <c r="G193" s="228"/>
      <c r="H193" s="228"/>
      <c r="I193" s="228"/>
      <c r="J193" s="162" t="s">
        <v>316</v>
      </c>
      <c r="K193" s="163">
        <v>1</v>
      </c>
      <c r="L193" s="230">
        <v>0</v>
      </c>
      <c r="M193" s="230"/>
      <c r="N193" s="220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8" t="s">
        <v>440</v>
      </c>
      <c r="AT193" s="18" t="s">
        <v>200</v>
      </c>
      <c r="AU193" s="18" t="s">
        <v>85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440</v>
      </c>
      <c r="BM193" s="18" t="s">
        <v>1369</v>
      </c>
    </row>
    <row r="194" spans="2:65" s="1" customFormat="1" ht="38.25" customHeight="1">
      <c r="B194" s="131"/>
      <c r="C194" s="160" t="s">
        <v>627</v>
      </c>
      <c r="D194" s="160" t="s">
        <v>200</v>
      </c>
      <c r="E194" s="161" t="s">
        <v>849</v>
      </c>
      <c r="F194" s="228" t="s">
        <v>850</v>
      </c>
      <c r="G194" s="228"/>
      <c r="H194" s="228"/>
      <c r="I194" s="228"/>
      <c r="J194" s="162" t="s">
        <v>697</v>
      </c>
      <c r="K194" s="163">
        <v>1</v>
      </c>
      <c r="L194" s="230">
        <v>0</v>
      </c>
      <c r="M194" s="230"/>
      <c r="N194" s="220">
        <f t="shared" si="25"/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7">
        <f t="shared" si="28"/>
        <v>0</v>
      </c>
      <c r="AR194" s="18" t="s">
        <v>440</v>
      </c>
      <c r="AT194" s="18" t="s">
        <v>200</v>
      </c>
      <c r="AU194" s="18" t="s">
        <v>85</v>
      </c>
      <c r="AY194" s="18" t="s">
        <v>199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178</v>
      </c>
      <c r="BK194" s="168">
        <f t="shared" si="34"/>
        <v>0</v>
      </c>
      <c r="BL194" s="18" t="s">
        <v>440</v>
      </c>
      <c r="BM194" s="18" t="s">
        <v>1370</v>
      </c>
    </row>
    <row r="195" spans="2:65" s="1" customFormat="1" ht="38.25" customHeight="1">
      <c r="B195" s="131"/>
      <c r="C195" s="160" t="s">
        <v>631</v>
      </c>
      <c r="D195" s="160" t="s">
        <v>200</v>
      </c>
      <c r="E195" s="161" t="s">
        <v>852</v>
      </c>
      <c r="F195" s="228" t="s">
        <v>853</v>
      </c>
      <c r="G195" s="228"/>
      <c r="H195" s="228"/>
      <c r="I195" s="228"/>
      <c r="J195" s="162" t="s">
        <v>316</v>
      </c>
      <c r="K195" s="163">
        <v>5</v>
      </c>
      <c r="L195" s="230">
        <v>0</v>
      </c>
      <c r="M195" s="230"/>
      <c r="N195" s="220">
        <f t="shared" si="2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0</v>
      </c>
      <c r="AA195" s="167">
        <f t="shared" si="28"/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178</v>
      </c>
      <c r="BK195" s="168">
        <f t="shared" si="34"/>
        <v>0</v>
      </c>
      <c r="BL195" s="18" t="s">
        <v>440</v>
      </c>
      <c r="BM195" s="18" t="s">
        <v>1371</v>
      </c>
    </row>
    <row r="196" spans="2:65" s="1" customFormat="1" ht="38.25" customHeight="1">
      <c r="B196" s="131"/>
      <c r="C196" s="160" t="s">
        <v>633</v>
      </c>
      <c r="D196" s="160" t="s">
        <v>200</v>
      </c>
      <c r="E196" s="161" t="s">
        <v>855</v>
      </c>
      <c r="F196" s="228" t="s">
        <v>856</v>
      </c>
      <c r="G196" s="228"/>
      <c r="H196" s="228"/>
      <c r="I196" s="228"/>
      <c r="J196" s="162" t="s">
        <v>439</v>
      </c>
      <c r="K196" s="163">
        <v>1</v>
      </c>
      <c r="L196" s="230">
        <v>0</v>
      </c>
      <c r="M196" s="230"/>
      <c r="N196" s="220">
        <f t="shared" si="2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7">
        <f t="shared" si="2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178</v>
      </c>
      <c r="BK196" s="168">
        <f t="shared" si="34"/>
        <v>0</v>
      </c>
      <c r="BL196" s="18" t="s">
        <v>440</v>
      </c>
      <c r="BM196" s="18" t="s">
        <v>1372</v>
      </c>
    </row>
    <row r="197" spans="2:65" s="1" customFormat="1" ht="25.5" customHeight="1">
      <c r="B197" s="131"/>
      <c r="C197" s="160" t="s">
        <v>635</v>
      </c>
      <c r="D197" s="160" t="s">
        <v>200</v>
      </c>
      <c r="E197" s="161" t="s">
        <v>858</v>
      </c>
      <c r="F197" s="228" t="s">
        <v>859</v>
      </c>
      <c r="G197" s="228"/>
      <c r="H197" s="228"/>
      <c r="I197" s="228"/>
      <c r="J197" s="162" t="s">
        <v>439</v>
      </c>
      <c r="K197" s="163">
        <v>1</v>
      </c>
      <c r="L197" s="230">
        <v>0</v>
      </c>
      <c r="M197" s="230"/>
      <c r="N197" s="220">
        <f t="shared" si="2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26"/>
        <v>0</v>
      </c>
      <c r="X197" s="166">
        <v>0</v>
      </c>
      <c r="Y197" s="166">
        <f t="shared" si="27"/>
        <v>0</v>
      </c>
      <c r="Z197" s="166">
        <v>0</v>
      </c>
      <c r="AA197" s="167">
        <f t="shared" si="2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178</v>
      </c>
      <c r="BK197" s="168">
        <f t="shared" si="34"/>
        <v>0</v>
      </c>
      <c r="BL197" s="18" t="s">
        <v>440</v>
      </c>
      <c r="BM197" s="18" t="s">
        <v>1373</v>
      </c>
    </row>
    <row r="198" spans="2:65" s="1" customFormat="1" ht="25.5" customHeight="1">
      <c r="B198" s="131"/>
      <c r="C198" s="160" t="s">
        <v>637</v>
      </c>
      <c r="D198" s="160" t="s">
        <v>200</v>
      </c>
      <c r="E198" s="161" t="s">
        <v>862</v>
      </c>
      <c r="F198" s="228" t="s">
        <v>863</v>
      </c>
      <c r="G198" s="228"/>
      <c r="H198" s="228"/>
      <c r="I198" s="228"/>
      <c r="J198" s="162" t="s">
        <v>439</v>
      </c>
      <c r="K198" s="163">
        <v>1</v>
      </c>
      <c r="L198" s="230">
        <v>0</v>
      </c>
      <c r="M198" s="230"/>
      <c r="N198" s="220">
        <f t="shared" si="2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178</v>
      </c>
      <c r="BK198" s="168">
        <f t="shared" si="34"/>
        <v>0</v>
      </c>
      <c r="BL198" s="18" t="s">
        <v>440</v>
      </c>
      <c r="BM198" s="18" t="s">
        <v>1374</v>
      </c>
    </row>
    <row r="199" spans="2:65" s="1" customFormat="1" ht="49.95" customHeight="1">
      <c r="B199" s="34"/>
      <c r="C199" s="35"/>
      <c r="D199" s="151"/>
      <c r="E199" s="35"/>
      <c r="F199" s="35"/>
      <c r="G199" s="35"/>
      <c r="H199" s="35"/>
      <c r="I199" s="35"/>
      <c r="J199" s="35"/>
      <c r="K199" s="35"/>
      <c r="L199" s="35"/>
      <c r="M199" s="35"/>
      <c r="N199" s="224"/>
      <c r="O199" s="225"/>
      <c r="P199" s="225"/>
      <c r="Q199" s="225"/>
      <c r="R199" s="36"/>
      <c r="T199" s="173"/>
      <c r="U199" s="55"/>
      <c r="V199" s="55"/>
      <c r="W199" s="55"/>
      <c r="X199" s="55"/>
      <c r="Y199" s="55"/>
      <c r="Z199" s="55"/>
      <c r="AA199" s="57"/>
      <c r="AT199" s="18"/>
      <c r="AU199" s="18"/>
      <c r="AY199" s="18"/>
      <c r="BK199" s="168"/>
    </row>
    <row r="200" spans="2:65" s="1" customFormat="1" ht="6.9" customHeight="1">
      <c r="B200" s="58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60"/>
    </row>
  </sheetData>
  <mergeCells count="281">
    <mergeCell ref="L190:M190"/>
    <mergeCell ref="L192:M192"/>
    <mergeCell ref="L193:M193"/>
    <mergeCell ref="L194:M194"/>
    <mergeCell ref="L195:M195"/>
    <mergeCell ref="L196:M196"/>
    <mergeCell ref="L197:M197"/>
    <mergeCell ref="L198:M198"/>
    <mergeCell ref="F184:I184"/>
    <mergeCell ref="F183:I183"/>
    <mergeCell ref="F185:I185"/>
    <mergeCell ref="F186:I186"/>
    <mergeCell ref="F187:I187"/>
    <mergeCell ref="F188:I188"/>
    <mergeCell ref="F189:I189"/>
    <mergeCell ref="F190:I190"/>
    <mergeCell ref="F192:I192"/>
    <mergeCell ref="F193:I193"/>
    <mergeCell ref="F194:I194"/>
    <mergeCell ref="F195:I195"/>
    <mergeCell ref="F196:I196"/>
    <mergeCell ref="F197:I197"/>
    <mergeCell ref="F198:I198"/>
    <mergeCell ref="L183:M183"/>
    <mergeCell ref="L185:M185"/>
    <mergeCell ref="L184:M184"/>
    <mergeCell ref="L186:M186"/>
    <mergeCell ref="L187:M187"/>
    <mergeCell ref="L188:M188"/>
    <mergeCell ref="L189:M189"/>
    <mergeCell ref="N192:Q192"/>
    <mergeCell ref="N190:Q190"/>
    <mergeCell ref="N193:Q193"/>
    <mergeCell ref="N194:Q194"/>
    <mergeCell ref="N195:Q195"/>
    <mergeCell ref="N196:Q196"/>
    <mergeCell ref="N197:Q197"/>
    <mergeCell ref="N198:Q198"/>
    <mergeCell ref="N191:Q191"/>
    <mergeCell ref="N199:Q199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N172:Q172"/>
    <mergeCell ref="N173:Q173"/>
    <mergeCell ref="N174:Q174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N184:Q184"/>
    <mergeCell ref="N185:Q185"/>
    <mergeCell ref="N186:Q186"/>
    <mergeCell ref="N187:Q187"/>
    <mergeCell ref="N188:Q188"/>
    <mergeCell ref="N189:Q18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L128:M128"/>
    <mergeCell ref="N128:Q128"/>
    <mergeCell ref="L129:M129"/>
    <mergeCell ref="N129:Q129"/>
    <mergeCell ref="L130:M130"/>
    <mergeCell ref="N130:Q130"/>
    <mergeCell ref="F128:I128"/>
    <mergeCell ref="F132:I132"/>
    <mergeCell ref="F130:I130"/>
    <mergeCell ref="F129:I129"/>
    <mergeCell ref="L132:M132"/>
    <mergeCell ref="N132:Q132"/>
    <mergeCell ref="N131:Q131"/>
    <mergeCell ref="N133:Q133"/>
    <mergeCell ref="F134:I134"/>
    <mergeCell ref="L134:M134"/>
    <mergeCell ref="N134:Q134"/>
    <mergeCell ref="L135:M135"/>
    <mergeCell ref="N135:Q135"/>
    <mergeCell ref="N136:Q136"/>
    <mergeCell ref="N137:Q137"/>
    <mergeCell ref="N138:Q138"/>
    <mergeCell ref="N139:Q139"/>
    <mergeCell ref="N141:Q141"/>
    <mergeCell ref="N142:Q142"/>
    <mergeCell ref="N140:Q140"/>
    <mergeCell ref="F135:I135"/>
    <mergeCell ref="F139:I139"/>
    <mergeCell ref="F137:I137"/>
    <mergeCell ref="F136:I136"/>
    <mergeCell ref="F138:I138"/>
    <mergeCell ref="F141:I141"/>
    <mergeCell ref="F142:I142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L136:M136"/>
    <mergeCell ref="L142:M142"/>
    <mergeCell ref="L137:M137"/>
    <mergeCell ref="L138:M138"/>
    <mergeCell ref="L139:M139"/>
    <mergeCell ref="L141:M141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N159:Q159"/>
    <mergeCell ref="N158:Q158"/>
    <mergeCell ref="N143:Q143"/>
    <mergeCell ref="N145:Q145"/>
    <mergeCell ref="N150:Q150"/>
    <mergeCell ref="N146:Q146"/>
    <mergeCell ref="N147:Q147"/>
    <mergeCell ref="N148:Q148"/>
    <mergeCell ref="N149:Q149"/>
    <mergeCell ref="N151:Q151"/>
    <mergeCell ref="N152:Q152"/>
    <mergeCell ref="N153:Q153"/>
    <mergeCell ref="N154:Q154"/>
    <mergeCell ref="N155:Q155"/>
    <mergeCell ref="N156:Q156"/>
    <mergeCell ref="N157:Q157"/>
    <mergeCell ref="N144:Q144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900-000000000000}"/>
    <hyperlink ref="H1:K1" location="C86" display="2) Rekapitulácia rozpočtu" xr:uid="{00000000-0004-0000-0900-000001000000}"/>
    <hyperlink ref="L1" location="C122" display="3) Rozpočet" xr:uid="{00000000-0004-0000-0900-000002000000}"/>
    <hyperlink ref="S1:T1" location="'Rekapitulácia stavby'!C2" display="Rekapitulácia stavby" xr:uid="{00000000-0004-0000-09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N206"/>
  <sheetViews>
    <sheetView showGridLines="0" workbookViewId="0">
      <pane ySplit="1" topLeftCell="A2" activePane="bottomLeft" state="frozen"/>
      <selection pane="bottomLeft" activeCell="F8" sqref="F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113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1981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N105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(SUM(BE105:BE112)+SUM(BE130:BE204))</f>
        <v>0</v>
      </c>
      <c r="I32" s="249"/>
      <c r="J32" s="249"/>
      <c r="K32" s="35"/>
      <c r="L32" s="35"/>
      <c r="M32" s="255">
        <f>ROUND((SUM(BE105:BE112)+SUM(BE130:BE204)),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(SUM(BF105:BF112)+SUM(BF130:BF204))</f>
        <v>0</v>
      </c>
      <c r="I33" s="249"/>
      <c r="J33" s="249"/>
      <c r="K33" s="35"/>
      <c r="L33" s="35"/>
      <c r="M33" s="255">
        <f>ROUND((SUM(BF105:BF112)+SUM(BF130:BF204)),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(SUM(BG105:BG112)+SUM(BG130:BG204))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(SUM(BH105:BH112)+SUM(BH130:BH204))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(SUM(BI105:BI112)+SUM(BI130:BI204))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E4 - E4.1 33-06 Administratívna budova SBU-E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N130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N131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N132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N148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N168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N170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N171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866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N175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169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N179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171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N185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867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N189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868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N192</f>
        <v>0</v>
      </c>
      <c r="O99" s="242"/>
      <c r="P99" s="242"/>
      <c r="Q99" s="242"/>
      <c r="R99" s="125"/>
    </row>
    <row r="100" spans="2:65" s="7" customFormat="1" ht="19.95" customHeight="1">
      <c r="B100" s="126"/>
      <c r="C100" s="127"/>
      <c r="D100" s="101" t="s">
        <v>1375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N193</f>
        <v>0</v>
      </c>
      <c r="O100" s="243"/>
      <c r="P100" s="243"/>
      <c r="Q100" s="243"/>
      <c r="R100" s="128"/>
    </row>
    <row r="101" spans="2:65" s="6" customFormat="1" ht="24.9" customHeight="1">
      <c r="B101" s="122"/>
      <c r="C101" s="123"/>
      <c r="D101" s="124" t="s">
        <v>172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41">
        <f>N196</f>
        <v>0</v>
      </c>
      <c r="O101" s="242"/>
      <c r="P101" s="242"/>
      <c r="Q101" s="242"/>
      <c r="R101" s="125"/>
    </row>
    <row r="102" spans="2:65" s="6" customFormat="1" ht="24.9" customHeight="1">
      <c r="B102" s="122"/>
      <c r="C102" s="123"/>
      <c r="D102" s="124" t="s">
        <v>173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241">
        <f>N202</f>
        <v>0</v>
      </c>
      <c r="O102" s="242"/>
      <c r="P102" s="242"/>
      <c r="Q102" s="242"/>
      <c r="R102" s="125"/>
    </row>
    <row r="103" spans="2:65" s="7" customFormat="1" ht="19.95" customHeight="1">
      <c r="B103" s="126"/>
      <c r="C103" s="127"/>
      <c r="D103" s="101" t="s">
        <v>174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82">
        <f>N203</f>
        <v>0</v>
      </c>
      <c r="O103" s="243"/>
      <c r="P103" s="243"/>
      <c r="Q103" s="243"/>
      <c r="R103" s="128"/>
    </row>
    <row r="104" spans="2:65" s="1" customFormat="1" ht="21.7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5" s="1" customFormat="1" ht="29.25" customHeight="1">
      <c r="B105" s="34"/>
      <c r="C105" s="121" t="s">
        <v>175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240">
        <f>ROUND(N106+N107+N108+N109+N110+N111,2)</f>
        <v>0</v>
      </c>
      <c r="O105" s="245"/>
      <c r="P105" s="245"/>
      <c r="Q105" s="245"/>
      <c r="R105" s="36"/>
      <c r="T105" s="129"/>
      <c r="U105" s="130" t="s">
        <v>41</v>
      </c>
    </row>
    <row r="106" spans="2:65" s="1" customFormat="1" ht="18" customHeight="1">
      <c r="B106" s="131"/>
      <c r="C106" s="132"/>
      <c r="D106" s="179" t="s">
        <v>176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ref="BE106:BE111" si="0">IF(U106="základná",N106,0)</f>
        <v>0</v>
      </c>
      <c r="BF106" s="139">
        <f t="shared" ref="BF106:BF111" si="1">IF(U106="znížená",N106,0)</f>
        <v>0</v>
      </c>
      <c r="BG106" s="139">
        <f t="shared" ref="BG106:BG111" si="2">IF(U106="zákl. prenesená",N106,0)</f>
        <v>0</v>
      </c>
      <c r="BH106" s="139">
        <f t="shared" ref="BH106:BH111" si="3">IF(U106="zníž. prenesená",N106,0)</f>
        <v>0</v>
      </c>
      <c r="BI106" s="139">
        <f t="shared" ref="BI106:BI111" si="4">IF(U106="nulová",N106,0)</f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179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180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79" t="s">
        <v>181</v>
      </c>
      <c r="E109" s="244"/>
      <c r="F109" s="244"/>
      <c r="G109" s="244"/>
      <c r="H109" s="244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36"/>
      <c r="U109" s="137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177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 ht="18" customHeight="1">
      <c r="B110" s="131"/>
      <c r="C110" s="132"/>
      <c r="D110" s="179" t="s">
        <v>182</v>
      </c>
      <c r="E110" s="244"/>
      <c r="F110" s="244"/>
      <c r="G110" s="244"/>
      <c r="H110" s="244"/>
      <c r="I110" s="132"/>
      <c r="J110" s="132"/>
      <c r="K110" s="132"/>
      <c r="L110" s="132"/>
      <c r="M110" s="132"/>
      <c r="N110" s="181">
        <f>ROUND(N88*T110,2)</f>
        <v>0</v>
      </c>
      <c r="O110" s="246"/>
      <c r="P110" s="246"/>
      <c r="Q110" s="246"/>
      <c r="R110" s="134"/>
      <c r="S110" s="135"/>
      <c r="T110" s="136"/>
      <c r="U110" s="137" t="s">
        <v>44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177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178</v>
      </c>
      <c r="BK110" s="135"/>
      <c r="BL110" s="135"/>
      <c r="BM110" s="135"/>
    </row>
    <row r="111" spans="2:65" s="1" customFormat="1" ht="18" customHeight="1">
      <c r="B111" s="131"/>
      <c r="C111" s="132"/>
      <c r="D111" s="133" t="s">
        <v>183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81">
        <f>ROUND(N88*T111,2)</f>
        <v>0</v>
      </c>
      <c r="O111" s="246"/>
      <c r="P111" s="246"/>
      <c r="Q111" s="246"/>
      <c r="R111" s="134"/>
      <c r="S111" s="135"/>
      <c r="T111" s="140"/>
      <c r="U111" s="141" t="s">
        <v>44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8" t="s">
        <v>184</v>
      </c>
      <c r="AZ111" s="135"/>
      <c r="BA111" s="135"/>
      <c r="BB111" s="135"/>
      <c r="BC111" s="135"/>
      <c r="BD111" s="135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178</v>
      </c>
      <c r="BK111" s="135"/>
      <c r="BL111" s="135"/>
      <c r="BM111" s="135"/>
    </row>
    <row r="112" spans="2:65" s="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18" s="1" customFormat="1" ht="29.25" customHeight="1">
      <c r="B113" s="34"/>
      <c r="C113" s="112" t="s">
        <v>146</v>
      </c>
      <c r="D113" s="113"/>
      <c r="E113" s="113"/>
      <c r="F113" s="113"/>
      <c r="G113" s="113"/>
      <c r="H113" s="113"/>
      <c r="I113" s="113"/>
      <c r="J113" s="113"/>
      <c r="K113" s="113"/>
      <c r="L113" s="178">
        <f>ROUND(SUM(N88+N105),2)</f>
        <v>0</v>
      </c>
      <c r="M113" s="178"/>
      <c r="N113" s="178"/>
      <c r="O113" s="178"/>
      <c r="P113" s="178"/>
      <c r="Q113" s="178"/>
      <c r="R113" s="36"/>
    </row>
    <row r="114" spans="2:18" s="1" customFormat="1" ht="6.9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8" spans="2:18" s="1" customFormat="1" ht="6.9" customHeight="1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</row>
    <row r="119" spans="2:18" s="1" customFormat="1" ht="36.9" customHeight="1">
      <c r="B119" s="34"/>
      <c r="C119" s="193" t="s">
        <v>185</v>
      </c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36"/>
    </row>
    <row r="120" spans="2:18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18" s="1" customFormat="1" ht="30" customHeight="1">
      <c r="B121" s="34"/>
      <c r="C121" s="29" t="s">
        <v>17</v>
      </c>
      <c r="D121" s="35"/>
      <c r="E121" s="35"/>
      <c r="F121" s="250" t="str">
        <f>F6</f>
        <v>IA 0138/0 ENERGETICKÉ ÚSPORY BUDOV</v>
      </c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35"/>
      <c r="R121" s="36"/>
    </row>
    <row r="122" spans="2:18" s="1" customFormat="1" ht="36.9" customHeight="1">
      <c r="B122" s="34"/>
      <c r="C122" s="68" t="s">
        <v>153</v>
      </c>
      <c r="D122" s="35"/>
      <c r="E122" s="35"/>
      <c r="F122" s="195" t="str">
        <f>F7</f>
        <v>E4 - E4.1 33-06 Administratívna budova SBU-E</v>
      </c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35"/>
      <c r="R122" s="36"/>
    </row>
    <row r="123" spans="2:18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18" s="1" customFormat="1" ht="18" customHeight="1">
      <c r="B124" s="34"/>
      <c r="C124" s="29" t="s">
        <v>21</v>
      </c>
      <c r="D124" s="35"/>
      <c r="E124" s="35"/>
      <c r="F124" s="27" t="str">
        <f>F9</f>
        <v>DUSLO a.s. ŠAĽA</v>
      </c>
      <c r="G124" s="35"/>
      <c r="H124" s="35"/>
      <c r="I124" s="35"/>
      <c r="J124" s="35"/>
      <c r="K124" s="29" t="s">
        <v>23</v>
      </c>
      <c r="L124" s="35"/>
      <c r="M124" s="254" t="str">
        <f>IF(O9="","",O9)</f>
        <v>20. 12. 2018</v>
      </c>
      <c r="N124" s="254"/>
      <c r="O124" s="254"/>
      <c r="P124" s="254"/>
      <c r="Q124" s="35"/>
      <c r="R124" s="36"/>
    </row>
    <row r="125" spans="2:18" s="1" customFormat="1" ht="6.9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18" s="1" customFormat="1" ht="13.2">
      <c r="B126" s="34"/>
      <c r="C126" s="29" t="s">
        <v>25</v>
      </c>
      <c r="D126" s="35"/>
      <c r="E126" s="35"/>
      <c r="F126" s="27" t="str">
        <f>E12</f>
        <v xml:space="preserve"> </v>
      </c>
      <c r="G126" s="35"/>
      <c r="H126" s="35"/>
      <c r="I126" s="35"/>
      <c r="J126" s="35"/>
      <c r="K126" s="29" t="s">
        <v>31</v>
      </c>
      <c r="L126" s="35"/>
      <c r="M126" s="205" t="str">
        <f>E18</f>
        <v>Ing.Tomáš Lenčéš, Expro,s.r.o. Šaľa</v>
      </c>
      <c r="N126" s="205"/>
      <c r="O126" s="205"/>
      <c r="P126" s="205"/>
      <c r="Q126" s="205"/>
      <c r="R126" s="36"/>
    </row>
    <row r="127" spans="2:18" s="1" customFormat="1" ht="14.4" customHeight="1">
      <c r="B127" s="34"/>
      <c r="C127" s="29" t="s">
        <v>29</v>
      </c>
      <c r="D127" s="35"/>
      <c r="E127" s="35"/>
      <c r="F127" s="27" t="str">
        <f>IF(E15="","",E15)</f>
        <v>Vyplň údaj</v>
      </c>
      <c r="G127" s="35"/>
      <c r="H127" s="35"/>
      <c r="I127" s="35"/>
      <c r="J127" s="35"/>
      <c r="K127" s="29" t="s">
        <v>35</v>
      </c>
      <c r="L127" s="35"/>
      <c r="M127" s="205" t="str">
        <f>E21</f>
        <v>Ing.Silvia Gujberová</v>
      </c>
      <c r="N127" s="205"/>
      <c r="O127" s="205"/>
      <c r="P127" s="205"/>
      <c r="Q127" s="205"/>
      <c r="R127" s="36"/>
    </row>
    <row r="128" spans="2:18" s="1" customFormat="1" ht="10.3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8" customFormat="1" ht="29.25" customHeight="1">
      <c r="B129" s="142"/>
      <c r="C129" s="143" t="s">
        <v>186</v>
      </c>
      <c r="D129" s="144" t="s">
        <v>187</v>
      </c>
      <c r="E129" s="144" t="s">
        <v>59</v>
      </c>
      <c r="F129" s="232" t="s">
        <v>188</v>
      </c>
      <c r="G129" s="232"/>
      <c r="H129" s="232"/>
      <c r="I129" s="232"/>
      <c r="J129" s="144" t="s">
        <v>189</v>
      </c>
      <c r="K129" s="144" t="s">
        <v>190</v>
      </c>
      <c r="L129" s="232" t="s">
        <v>191</v>
      </c>
      <c r="M129" s="232"/>
      <c r="N129" s="232" t="s">
        <v>158</v>
      </c>
      <c r="O129" s="232"/>
      <c r="P129" s="232"/>
      <c r="Q129" s="233"/>
      <c r="R129" s="145"/>
      <c r="T129" s="75" t="s">
        <v>192</v>
      </c>
      <c r="U129" s="76" t="s">
        <v>41</v>
      </c>
      <c r="V129" s="76" t="s">
        <v>193</v>
      </c>
      <c r="W129" s="76" t="s">
        <v>194</v>
      </c>
      <c r="X129" s="76" t="s">
        <v>195</v>
      </c>
      <c r="Y129" s="76" t="s">
        <v>196</v>
      </c>
      <c r="Z129" s="76" t="s">
        <v>197</v>
      </c>
      <c r="AA129" s="77" t="s">
        <v>198</v>
      </c>
    </row>
    <row r="130" spans="2:65" s="1" customFormat="1" ht="29.25" customHeight="1">
      <c r="B130" s="34"/>
      <c r="C130" s="79" t="s">
        <v>155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234">
        <f>BK130</f>
        <v>0</v>
      </c>
      <c r="O130" s="235"/>
      <c r="P130" s="235"/>
      <c r="Q130" s="235"/>
      <c r="R130" s="36"/>
      <c r="T130" s="78"/>
      <c r="U130" s="50"/>
      <c r="V130" s="50"/>
      <c r="W130" s="146">
        <f>W131+W170+W192+W196+W202+W205</f>
        <v>0</v>
      </c>
      <c r="X130" s="50"/>
      <c r="Y130" s="146">
        <f>Y131+Y170+Y192+Y196+Y202+Y205</f>
        <v>249.52634009025002</v>
      </c>
      <c r="Z130" s="50"/>
      <c r="AA130" s="147">
        <f>AA131+AA170+AA192+AA196+AA202+AA205</f>
        <v>3.645575</v>
      </c>
      <c r="AT130" s="18" t="s">
        <v>76</v>
      </c>
      <c r="AU130" s="18" t="s">
        <v>160</v>
      </c>
      <c r="BK130" s="148">
        <f>BK131+BK170+BK192+BK196+BK202+BK205</f>
        <v>0</v>
      </c>
    </row>
    <row r="131" spans="2:65" s="9" customFormat="1" ht="37.35" customHeight="1">
      <c r="B131" s="149"/>
      <c r="C131" s="150"/>
      <c r="D131" s="151" t="s">
        <v>161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236">
        <f>BK131</f>
        <v>0</v>
      </c>
      <c r="O131" s="237"/>
      <c r="P131" s="237"/>
      <c r="Q131" s="237"/>
      <c r="R131" s="152"/>
      <c r="T131" s="153"/>
      <c r="U131" s="150"/>
      <c r="V131" s="150"/>
      <c r="W131" s="154">
        <f>W132+W148+W168</f>
        <v>0</v>
      </c>
      <c r="X131" s="150"/>
      <c r="Y131" s="154">
        <f>Y132+Y148+Y168</f>
        <v>249.11529209025002</v>
      </c>
      <c r="Z131" s="150"/>
      <c r="AA131" s="155">
        <f>AA132+AA148+AA168</f>
        <v>3.294575</v>
      </c>
      <c r="AR131" s="156" t="s">
        <v>85</v>
      </c>
      <c r="AT131" s="157" t="s">
        <v>76</v>
      </c>
      <c r="AU131" s="157" t="s">
        <v>77</v>
      </c>
      <c r="AY131" s="156" t="s">
        <v>199</v>
      </c>
      <c r="BK131" s="158">
        <f>BK132+BK148+BK168</f>
        <v>0</v>
      </c>
    </row>
    <row r="132" spans="2:65" s="9" customFormat="1" ht="19.95" customHeight="1">
      <c r="B132" s="149"/>
      <c r="C132" s="150"/>
      <c r="D132" s="159" t="s">
        <v>162</v>
      </c>
      <c r="E132" s="159"/>
      <c r="F132" s="159"/>
      <c r="G132" s="159"/>
      <c r="H132" s="159"/>
      <c r="I132" s="159"/>
      <c r="J132" s="159"/>
      <c r="K132" s="159"/>
      <c r="L132" s="159"/>
      <c r="M132" s="159"/>
      <c r="N132" s="226">
        <f>BK132</f>
        <v>0</v>
      </c>
      <c r="O132" s="227"/>
      <c r="P132" s="227"/>
      <c r="Q132" s="227"/>
      <c r="R132" s="152"/>
      <c r="T132" s="153"/>
      <c r="U132" s="150"/>
      <c r="V132" s="150"/>
      <c r="W132" s="154">
        <f>SUM(W133:W147)</f>
        <v>0</v>
      </c>
      <c r="X132" s="150"/>
      <c r="Y132" s="154">
        <f>SUM(Y133:Y147)</f>
        <v>101.89333730999999</v>
      </c>
      <c r="Z132" s="150"/>
      <c r="AA132" s="155">
        <f>SUM(AA133:AA147)</f>
        <v>0</v>
      </c>
      <c r="AR132" s="156" t="s">
        <v>85</v>
      </c>
      <c r="AT132" s="157" t="s">
        <v>76</v>
      </c>
      <c r="AU132" s="157" t="s">
        <v>85</v>
      </c>
      <c r="AY132" s="156" t="s">
        <v>199</v>
      </c>
      <c r="BK132" s="158">
        <f>SUM(BK133:BK147)</f>
        <v>0</v>
      </c>
    </row>
    <row r="133" spans="2:65" s="1" customFormat="1" ht="25.5" customHeight="1">
      <c r="B133" s="131"/>
      <c r="C133" s="160" t="s">
        <v>85</v>
      </c>
      <c r="D133" s="160" t="s">
        <v>200</v>
      </c>
      <c r="E133" s="161" t="s">
        <v>1376</v>
      </c>
      <c r="F133" s="228" t="s">
        <v>1377</v>
      </c>
      <c r="G133" s="228"/>
      <c r="H133" s="228"/>
      <c r="I133" s="228"/>
      <c r="J133" s="162" t="s">
        <v>203</v>
      </c>
      <c r="K133" s="163">
        <v>981.82299999999998</v>
      </c>
      <c r="L133" s="230">
        <v>0</v>
      </c>
      <c r="M133" s="230"/>
      <c r="N133" s="220">
        <f t="shared" ref="N133:N147" si="5">ROUND(L133*K133,3)</f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ref="W133:W147" si="6">V133*K133</f>
        <v>0</v>
      </c>
      <c r="X133" s="166">
        <v>2.3000000000000001E-4</v>
      </c>
      <c r="Y133" s="166">
        <f t="shared" ref="Y133:Y147" si="7">X133*K133</f>
        <v>0.22581929000000001</v>
      </c>
      <c r="Z133" s="166">
        <v>0</v>
      </c>
      <c r="AA133" s="167">
        <f t="shared" ref="AA133:AA147" si="8">Z133*K133</f>
        <v>0</v>
      </c>
      <c r="AR133" s="18" t="s">
        <v>204</v>
      </c>
      <c r="AT133" s="18" t="s">
        <v>200</v>
      </c>
      <c r="AU133" s="18" t="s">
        <v>178</v>
      </c>
      <c r="AY133" s="18" t="s">
        <v>199</v>
      </c>
      <c r="BE133" s="105">
        <f t="shared" ref="BE133:BE147" si="9">IF(U133="základná",N133,0)</f>
        <v>0</v>
      </c>
      <c r="BF133" s="105">
        <f t="shared" ref="BF133:BF147" si="10">IF(U133="znížená",N133,0)</f>
        <v>0</v>
      </c>
      <c r="BG133" s="105">
        <f t="shared" ref="BG133:BG147" si="11">IF(U133="zákl. prenesená",N133,0)</f>
        <v>0</v>
      </c>
      <c r="BH133" s="105">
        <f t="shared" ref="BH133:BH147" si="12">IF(U133="zníž. prenesená",N133,0)</f>
        <v>0</v>
      </c>
      <c r="BI133" s="105">
        <f t="shared" ref="BI133:BI147" si="13">IF(U133="nulová",N133,0)</f>
        <v>0</v>
      </c>
      <c r="BJ133" s="18" t="s">
        <v>178</v>
      </c>
      <c r="BK133" s="168">
        <f t="shared" ref="BK133:BK147" si="14">ROUND(L133*K133,3)</f>
        <v>0</v>
      </c>
      <c r="BL133" s="18" t="s">
        <v>204</v>
      </c>
      <c r="BM133" s="18" t="s">
        <v>1378</v>
      </c>
    </row>
    <row r="134" spans="2:65" s="1" customFormat="1" ht="25.5" customHeight="1">
      <c r="B134" s="131"/>
      <c r="C134" s="160" t="s">
        <v>178</v>
      </c>
      <c r="D134" s="160" t="s">
        <v>200</v>
      </c>
      <c r="E134" s="161" t="s">
        <v>870</v>
      </c>
      <c r="F134" s="228" t="s">
        <v>871</v>
      </c>
      <c r="G134" s="228"/>
      <c r="H134" s="228"/>
      <c r="I134" s="228"/>
      <c r="J134" s="162" t="s">
        <v>251</v>
      </c>
      <c r="K134" s="163">
        <v>16.600000000000001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2.7980000000000001E-3</v>
      </c>
      <c r="Y134" s="166">
        <f t="shared" si="7"/>
        <v>4.6446800000000003E-2</v>
      </c>
      <c r="Z134" s="166">
        <v>0</v>
      </c>
      <c r="AA134" s="167">
        <f t="shared" si="8"/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204</v>
      </c>
      <c r="BM134" s="18" t="s">
        <v>1379</v>
      </c>
    </row>
    <row r="135" spans="2:65" s="1" customFormat="1" ht="25.5" customHeight="1">
      <c r="B135" s="131"/>
      <c r="C135" s="160" t="s">
        <v>209</v>
      </c>
      <c r="D135" s="160" t="s">
        <v>200</v>
      </c>
      <c r="E135" s="161" t="s">
        <v>873</v>
      </c>
      <c r="F135" s="228" t="s">
        <v>874</v>
      </c>
      <c r="G135" s="228"/>
      <c r="H135" s="228"/>
      <c r="I135" s="228"/>
      <c r="J135" s="162" t="s">
        <v>203</v>
      </c>
      <c r="K135" s="163">
        <v>8.3000000000000007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3.5999999999999997E-2</v>
      </c>
      <c r="Y135" s="166">
        <f t="shared" si="7"/>
        <v>0.29880000000000001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1380</v>
      </c>
    </row>
    <row r="136" spans="2:65" s="1" customFormat="1" ht="25.5" customHeight="1">
      <c r="B136" s="131"/>
      <c r="C136" s="160" t="s">
        <v>204</v>
      </c>
      <c r="D136" s="160" t="s">
        <v>200</v>
      </c>
      <c r="E136" s="161" t="s">
        <v>201</v>
      </c>
      <c r="F136" s="228" t="s">
        <v>202</v>
      </c>
      <c r="G136" s="228"/>
      <c r="H136" s="228"/>
      <c r="I136" s="228"/>
      <c r="J136" s="162" t="s">
        <v>203</v>
      </c>
      <c r="K136" s="163">
        <v>505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1.0136000000000001E-4</v>
      </c>
      <c r="Y136" s="166">
        <f t="shared" si="7"/>
        <v>5.1186800000000005E-2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1381</v>
      </c>
    </row>
    <row r="137" spans="2:65" s="1" customFormat="1" ht="25.5" customHeight="1">
      <c r="B137" s="131"/>
      <c r="C137" s="160" t="s">
        <v>216</v>
      </c>
      <c r="D137" s="160" t="s">
        <v>200</v>
      </c>
      <c r="E137" s="161" t="s">
        <v>206</v>
      </c>
      <c r="F137" s="228" t="s">
        <v>207</v>
      </c>
      <c r="G137" s="228"/>
      <c r="H137" s="228"/>
      <c r="I137" s="228"/>
      <c r="J137" s="162" t="s">
        <v>203</v>
      </c>
      <c r="K137" s="163">
        <v>469.2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1.46176E-2</v>
      </c>
      <c r="Y137" s="166">
        <f t="shared" si="7"/>
        <v>6.8585779200000001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1382</v>
      </c>
    </row>
    <row r="138" spans="2:65" s="1" customFormat="1" ht="25.5" customHeight="1">
      <c r="B138" s="131"/>
      <c r="C138" s="160" t="s">
        <v>220</v>
      </c>
      <c r="D138" s="160" t="s">
        <v>200</v>
      </c>
      <c r="E138" s="161" t="s">
        <v>210</v>
      </c>
      <c r="F138" s="228" t="s">
        <v>211</v>
      </c>
      <c r="G138" s="228"/>
      <c r="H138" s="228"/>
      <c r="I138" s="228"/>
      <c r="J138" s="162" t="s">
        <v>203</v>
      </c>
      <c r="K138" s="163">
        <v>2345.933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1.05E-4</v>
      </c>
      <c r="Y138" s="166">
        <f t="shared" si="7"/>
        <v>0.246322965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1383</v>
      </c>
    </row>
    <row r="139" spans="2:65" s="1" customFormat="1" ht="25.5" customHeight="1">
      <c r="B139" s="131"/>
      <c r="C139" s="160" t="s">
        <v>224</v>
      </c>
      <c r="D139" s="160" t="s">
        <v>200</v>
      </c>
      <c r="E139" s="161" t="s">
        <v>213</v>
      </c>
      <c r="F139" s="228" t="s">
        <v>214</v>
      </c>
      <c r="G139" s="228"/>
      <c r="H139" s="228"/>
      <c r="I139" s="228"/>
      <c r="J139" s="162" t="s">
        <v>203</v>
      </c>
      <c r="K139" s="163">
        <v>2345.933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3.7799999999999999E-3</v>
      </c>
      <c r="Y139" s="166">
        <f t="shared" si="7"/>
        <v>8.8676267400000004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1384</v>
      </c>
    </row>
    <row r="140" spans="2:65" s="1" customFormat="1" ht="38.25" customHeight="1">
      <c r="B140" s="131"/>
      <c r="C140" s="160" t="s">
        <v>228</v>
      </c>
      <c r="D140" s="160" t="s">
        <v>200</v>
      </c>
      <c r="E140" s="161" t="s">
        <v>1385</v>
      </c>
      <c r="F140" s="228" t="s">
        <v>1386</v>
      </c>
      <c r="G140" s="228"/>
      <c r="H140" s="228"/>
      <c r="I140" s="228"/>
      <c r="J140" s="162" t="s">
        <v>203</v>
      </c>
      <c r="K140" s="163">
        <v>981.82299999999998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2.6564999999999998E-2</v>
      </c>
      <c r="Y140" s="166">
        <f t="shared" si="7"/>
        <v>26.082127994999997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1387</v>
      </c>
    </row>
    <row r="141" spans="2:65" s="1" customFormat="1" ht="25.5" customHeight="1">
      <c r="B141" s="131"/>
      <c r="C141" s="160" t="s">
        <v>232</v>
      </c>
      <c r="D141" s="160" t="s">
        <v>200</v>
      </c>
      <c r="E141" s="161" t="s">
        <v>1388</v>
      </c>
      <c r="F141" s="228" t="s">
        <v>222</v>
      </c>
      <c r="G141" s="228"/>
      <c r="H141" s="228"/>
      <c r="I141" s="228"/>
      <c r="J141" s="162" t="s">
        <v>203</v>
      </c>
      <c r="K141" s="163">
        <v>55.83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1.2945E-2</v>
      </c>
      <c r="Y141" s="166">
        <f t="shared" si="7"/>
        <v>0.72271934999999998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1389</v>
      </c>
    </row>
    <row r="142" spans="2:65" s="1" customFormat="1" ht="25.5" customHeight="1">
      <c r="B142" s="131"/>
      <c r="C142" s="160" t="s">
        <v>236</v>
      </c>
      <c r="D142" s="160" t="s">
        <v>200</v>
      </c>
      <c r="E142" s="161" t="s">
        <v>233</v>
      </c>
      <c r="F142" s="228" t="s">
        <v>234</v>
      </c>
      <c r="G142" s="228"/>
      <c r="H142" s="228"/>
      <c r="I142" s="228"/>
      <c r="J142" s="162" t="s">
        <v>203</v>
      </c>
      <c r="K142" s="163">
        <v>124.8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9.7800000000000005E-3</v>
      </c>
      <c r="Y142" s="166">
        <f t="shared" si="7"/>
        <v>1.2205440000000001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1390</v>
      </c>
    </row>
    <row r="143" spans="2:65" s="1" customFormat="1" ht="38.25" customHeight="1">
      <c r="B143" s="131"/>
      <c r="C143" s="160" t="s">
        <v>240</v>
      </c>
      <c r="D143" s="160" t="s">
        <v>200</v>
      </c>
      <c r="E143" s="161" t="s">
        <v>237</v>
      </c>
      <c r="F143" s="228" t="s">
        <v>887</v>
      </c>
      <c r="G143" s="228"/>
      <c r="H143" s="228"/>
      <c r="I143" s="228"/>
      <c r="J143" s="162" t="s">
        <v>203</v>
      </c>
      <c r="K143" s="163">
        <v>58.59</v>
      </c>
      <c r="L143" s="230">
        <v>0</v>
      </c>
      <c r="M143" s="230"/>
      <c r="N143" s="220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1.5977999999999999E-2</v>
      </c>
      <c r="Y143" s="166">
        <f t="shared" si="7"/>
        <v>0.93615102000000006</v>
      </c>
      <c r="Z143" s="166">
        <v>0</v>
      </c>
      <c r="AA143" s="167">
        <f t="shared" si="8"/>
        <v>0</v>
      </c>
      <c r="AR143" s="18" t="s">
        <v>204</v>
      </c>
      <c r="AT143" s="18" t="s">
        <v>200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204</v>
      </c>
      <c r="BM143" s="18" t="s">
        <v>1391</v>
      </c>
    </row>
    <row r="144" spans="2:65" s="1" customFormat="1" ht="38.25" customHeight="1">
      <c r="B144" s="131"/>
      <c r="C144" s="160" t="s">
        <v>244</v>
      </c>
      <c r="D144" s="160" t="s">
        <v>200</v>
      </c>
      <c r="E144" s="161" t="s">
        <v>1392</v>
      </c>
      <c r="F144" s="228" t="s">
        <v>1393</v>
      </c>
      <c r="G144" s="228"/>
      <c r="H144" s="228"/>
      <c r="I144" s="228"/>
      <c r="J144" s="162" t="s">
        <v>203</v>
      </c>
      <c r="K144" s="163">
        <v>24.6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1.653E-2</v>
      </c>
      <c r="Y144" s="166">
        <f t="shared" si="7"/>
        <v>0.406638</v>
      </c>
      <c r="Z144" s="166">
        <v>0</v>
      </c>
      <c r="AA144" s="167">
        <f t="shared" si="8"/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204</v>
      </c>
      <c r="BM144" s="18" t="s">
        <v>1394</v>
      </c>
    </row>
    <row r="145" spans="2:65" s="1" customFormat="1" ht="25.5" customHeight="1">
      <c r="B145" s="131"/>
      <c r="C145" s="160" t="s">
        <v>248</v>
      </c>
      <c r="D145" s="160" t="s">
        <v>200</v>
      </c>
      <c r="E145" s="161" t="s">
        <v>241</v>
      </c>
      <c r="F145" s="228" t="s">
        <v>242</v>
      </c>
      <c r="G145" s="228"/>
      <c r="H145" s="228"/>
      <c r="I145" s="228"/>
      <c r="J145" s="162" t="s">
        <v>203</v>
      </c>
      <c r="K145" s="163">
        <v>1697.413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2.7109999999999999E-2</v>
      </c>
      <c r="Y145" s="166">
        <f t="shared" si="7"/>
        <v>46.01686643</v>
      </c>
      <c r="Z145" s="166">
        <v>0</v>
      </c>
      <c r="AA145" s="167">
        <f t="shared" si="8"/>
        <v>0</v>
      </c>
      <c r="AR145" s="18" t="s">
        <v>204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204</v>
      </c>
      <c r="BM145" s="18" t="s">
        <v>1395</v>
      </c>
    </row>
    <row r="146" spans="2:65" s="1" customFormat="1" ht="25.5" customHeight="1">
      <c r="B146" s="131"/>
      <c r="C146" s="160" t="s">
        <v>253</v>
      </c>
      <c r="D146" s="160" t="s">
        <v>200</v>
      </c>
      <c r="E146" s="161" t="s">
        <v>245</v>
      </c>
      <c r="F146" s="228" t="s">
        <v>246</v>
      </c>
      <c r="G146" s="228"/>
      <c r="H146" s="228"/>
      <c r="I146" s="228"/>
      <c r="J146" s="162" t="s">
        <v>203</v>
      </c>
      <c r="K146" s="163">
        <v>385</v>
      </c>
      <c r="L146" s="230">
        <v>0</v>
      </c>
      <c r="M146" s="230"/>
      <c r="N146" s="220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1.3162E-2</v>
      </c>
      <c r="Y146" s="166">
        <f t="shared" si="7"/>
        <v>5.0673700000000004</v>
      </c>
      <c r="Z146" s="166">
        <v>0</v>
      </c>
      <c r="AA146" s="167">
        <f t="shared" si="8"/>
        <v>0</v>
      </c>
      <c r="AR146" s="18" t="s">
        <v>204</v>
      </c>
      <c r="AT146" s="18" t="s">
        <v>200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204</v>
      </c>
      <c r="BM146" s="18" t="s">
        <v>1396</v>
      </c>
    </row>
    <row r="147" spans="2:65" s="1" customFormat="1" ht="38.25" customHeight="1">
      <c r="B147" s="131"/>
      <c r="C147" s="160" t="s">
        <v>257</v>
      </c>
      <c r="D147" s="160" t="s">
        <v>200</v>
      </c>
      <c r="E147" s="161" t="s">
        <v>249</v>
      </c>
      <c r="F147" s="228" t="s">
        <v>250</v>
      </c>
      <c r="G147" s="228"/>
      <c r="H147" s="228"/>
      <c r="I147" s="228"/>
      <c r="J147" s="162" t="s">
        <v>251</v>
      </c>
      <c r="K147" s="163">
        <v>260</v>
      </c>
      <c r="L147" s="230">
        <v>0</v>
      </c>
      <c r="M147" s="230"/>
      <c r="N147" s="220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1.8638999999999999E-2</v>
      </c>
      <c r="Y147" s="166">
        <f t="shared" si="7"/>
        <v>4.8461400000000001</v>
      </c>
      <c r="Z147" s="166">
        <v>0</v>
      </c>
      <c r="AA147" s="167">
        <f t="shared" si="8"/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204</v>
      </c>
      <c r="BM147" s="18" t="s">
        <v>1397</v>
      </c>
    </row>
    <row r="148" spans="2:65" s="9" customFormat="1" ht="29.85" customHeight="1">
      <c r="B148" s="149"/>
      <c r="C148" s="150"/>
      <c r="D148" s="159" t="s">
        <v>163</v>
      </c>
      <c r="E148" s="159"/>
      <c r="F148" s="159"/>
      <c r="G148" s="159"/>
      <c r="H148" s="159"/>
      <c r="I148" s="159"/>
      <c r="J148" s="159"/>
      <c r="K148" s="159"/>
      <c r="L148" s="159"/>
      <c r="M148" s="159"/>
      <c r="N148" s="222">
        <f>BK148</f>
        <v>0</v>
      </c>
      <c r="O148" s="223"/>
      <c r="P148" s="223"/>
      <c r="Q148" s="223"/>
      <c r="R148" s="152"/>
      <c r="T148" s="153"/>
      <c r="U148" s="150"/>
      <c r="V148" s="150"/>
      <c r="W148" s="154">
        <f>SUM(W149:W167)</f>
        <v>0</v>
      </c>
      <c r="X148" s="150"/>
      <c r="Y148" s="154">
        <f>SUM(Y149:Y167)</f>
        <v>147.22195478025003</v>
      </c>
      <c r="Z148" s="150"/>
      <c r="AA148" s="155">
        <f>SUM(AA149:AA167)</f>
        <v>3.294575</v>
      </c>
      <c r="AR148" s="156" t="s">
        <v>85</v>
      </c>
      <c r="AT148" s="157" t="s">
        <v>76</v>
      </c>
      <c r="AU148" s="157" t="s">
        <v>85</v>
      </c>
      <c r="AY148" s="156" t="s">
        <v>199</v>
      </c>
      <c r="BK148" s="158">
        <f>SUM(BK149:BK167)</f>
        <v>0</v>
      </c>
    </row>
    <row r="149" spans="2:65" s="1" customFormat="1" ht="38.25" customHeight="1">
      <c r="B149" s="131"/>
      <c r="C149" s="160" t="s">
        <v>261</v>
      </c>
      <c r="D149" s="160" t="s">
        <v>200</v>
      </c>
      <c r="E149" s="161" t="s">
        <v>254</v>
      </c>
      <c r="F149" s="228" t="s">
        <v>255</v>
      </c>
      <c r="G149" s="228"/>
      <c r="H149" s="228"/>
      <c r="I149" s="228"/>
      <c r="J149" s="162" t="s">
        <v>203</v>
      </c>
      <c r="K149" s="163">
        <v>2186.15</v>
      </c>
      <c r="L149" s="230">
        <v>0</v>
      </c>
      <c r="M149" s="230"/>
      <c r="N149" s="220">
        <f t="shared" ref="N149:N167" si="15">ROUND(L149*K149,3)</f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ref="W149:W167" si="16">V149*K149</f>
        <v>0</v>
      </c>
      <c r="X149" s="166">
        <v>2.3990190000000002E-2</v>
      </c>
      <c r="Y149" s="166">
        <f t="shared" ref="Y149:Y167" si="17">X149*K149</f>
        <v>52.446153868500005</v>
      </c>
      <c r="Z149" s="166">
        <v>0</v>
      </c>
      <c r="AA149" s="167">
        <f t="shared" ref="AA149:AA167" si="18">Z149*K149</f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ref="BE149:BE167" si="19">IF(U149="základná",N149,0)</f>
        <v>0</v>
      </c>
      <c r="BF149" s="105">
        <f t="shared" ref="BF149:BF167" si="20">IF(U149="znížená",N149,0)</f>
        <v>0</v>
      </c>
      <c r="BG149" s="105">
        <f t="shared" ref="BG149:BG167" si="21">IF(U149="zákl. prenesená",N149,0)</f>
        <v>0</v>
      </c>
      <c r="BH149" s="105">
        <f t="shared" ref="BH149:BH167" si="22">IF(U149="zníž. prenesená",N149,0)</f>
        <v>0</v>
      </c>
      <c r="BI149" s="105">
        <f t="shared" ref="BI149:BI167" si="23">IF(U149="nulová",N149,0)</f>
        <v>0</v>
      </c>
      <c r="BJ149" s="18" t="s">
        <v>178</v>
      </c>
      <c r="BK149" s="168">
        <f t="shared" ref="BK149:BK167" si="24">ROUND(L149*K149,3)</f>
        <v>0</v>
      </c>
      <c r="BL149" s="18" t="s">
        <v>204</v>
      </c>
      <c r="BM149" s="18" t="s">
        <v>1398</v>
      </c>
    </row>
    <row r="150" spans="2:65" s="1" customFormat="1" ht="51" customHeight="1">
      <c r="B150" s="131"/>
      <c r="C150" s="160" t="s">
        <v>265</v>
      </c>
      <c r="D150" s="160" t="s">
        <v>200</v>
      </c>
      <c r="E150" s="161" t="s">
        <v>893</v>
      </c>
      <c r="F150" s="228" t="s">
        <v>894</v>
      </c>
      <c r="G150" s="228"/>
      <c r="H150" s="228"/>
      <c r="I150" s="228"/>
      <c r="J150" s="162" t="s">
        <v>203</v>
      </c>
      <c r="K150" s="163">
        <v>4372.3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1399</v>
      </c>
    </row>
    <row r="151" spans="2:65" s="1" customFormat="1" ht="38.25" customHeight="1">
      <c r="B151" s="131"/>
      <c r="C151" s="160" t="s">
        <v>269</v>
      </c>
      <c r="D151" s="160" t="s">
        <v>200</v>
      </c>
      <c r="E151" s="161" t="s">
        <v>262</v>
      </c>
      <c r="F151" s="228" t="s">
        <v>263</v>
      </c>
      <c r="G151" s="228"/>
      <c r="H151" s="228"/>
      <c r="I151" s="228"/>
      <c r="J151" s="162" t="s">
        <v>203</v>
      </c>
      <c r="K151" s="163">
        <v>2186.15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2.3990000000000001E-2</v>
      </c>
      <c r="Y151" s="166">
        <f t="shared" si="17"/>
        <v>52.445738500000004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1400</v>
      </c>
    </row>
    <row r="152" spans="2:65" s="1" customFormat="1" ht="25.5" customHeight="1">
      <c r="B152" s="131"/>
      <c r="C152" s="160" t="s">
        <v>273</v>
      </c>
      <c r="D152" s="160" t="s">
        <v>200</v>
      </c>
      <c r="E152" s="161" t="s">
        <v>1401</v>
      </c>
      <c r="F152" s="228" t="s">
        <v>1402</v>
      </c>
      <c r="G152" s="228"/>
      <c r="H152" s="228"/>
      <c r="I152" s="228"/>
      <c r="J152" s="162" t="s">
        <v>203</v>
      </c>
      <c r="K152" s="163">
        <v>980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4.2198630000000001E-2</v>
      </c>
      <c r="Y152" s="166">
        <f t="shared" si="17"/>
        <v>41.354657400000001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1403</v>
      </c>
    </row>
    <row r="153" spans="2:65" s="1" customFormat="1" ht="16.5" customHeight="1">
      <c r="B153" s="131"/>
      <c r="C153" s="160" t="s">
        <v>10</v>
      </c>
      <c r="D153" s="160" t="s">
        <v>200</v>
      </c>
      <c r="E153" s="161" t="s">
        <v>266</v>
      </c>
      <c r="F153" s="228" t="s">
        <v>267</v>
      </c>
      <c r="G153" s="228"/>
      <c r="H153" s="228"/>
      <c r="I153" s="228"/>
      <c r="J153" s="162" t="s">
        <v>203</v>
      </c>
      <c r="K153" s="163">
        <v>2186.15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5.4945000000000003E-5</v>
      </c>
      <c r="Y153" s="166">
        <f t="shared" si="17"/>
        <v>0.12011801175000002</v>
      </c>
      <c r="Z153" s="166">
        <v>0</v>
      </c>
      <c r="AA153" s="167">
        <f t="shared" si="18"/>
        <v>0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1404</v>
      </c>
    </row>
    <row r="154" spans="2:65" s="1" customFormat="1" ht="16.5" customHeight="1">
      <c r="B154" s="131"/>
      <c r="C154" s="160" t="s">
        <v>280</v>
      </c>
      <c r="D154" s="160" t="s">
        <v>200</v>
      </c>
      <c r="E154" s="161" t="s">
        <v>270</v>
      </c>
      <c r="F154" s="228" t="s">
        <v>271</v>
      </c>
      <c r="G154" s="228"/>
      <c r="H154" s="228"/>
      <c r="I154" s="228"/>
      <c r="J154" s="162" t="s">
        <v>203</v>
      </c>
      <c r="K154" s="163">
        <v>2186.15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0</v>
      </c>
      <c r="Y154" s="166">
        <f t="shared" si="17"/>
        <v>0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1405</v>
      </c>
    </row>
    <row r="155" spans="2:65" s="1" customFormat="1" ht="16.5" customHeight="1">
      <c r="B155" s="131"/>
      <c r="C155" s="160" t="s">
        <v>284</v>
      </c>
      <c r="D155" s="160" t="s">
        <v>200</v>
      </c>
      <c r="E155" s="161" t="s">
        <v>274</v>
      </c>
      <c r="F155" s="228" t="s">
        <v>275</v>
      </c>
      <c r="G155" s="228"/>
      <c r="H155" s="228"/>
      <c r="I155" s="228"/>
      <c r="J155" s="162" t="s">
        <v>251</v>
      </c>
      <c r="K155" s="163">
        <v>186.1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5.0000000000000002E-5</v>
      </c>
      <c r="Y155" s="166">
        <f t="shared" si="17"/>
        <v>9.3050000000000008E-3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1406</v>
      </c>
    </row>
    <row r="156" spans="2:65" s="1" customFormat="1" ht="16.5" customHeight="1">
      <c r="B156" s="131"/>
      <c r="C156" s="160" t="s">
        <v>288</v>
      </c>
      <c r="D156" s="160" t="s">
        <v>200</v>
      </c>
      <c r="E156" s="161" t="s">
        <v>281</v>
      </c>
      <c r="F156" s="228" t="s">
        <v>282</v>
      </c>
      <c r="G156" s="228"/>
      <c r="H156" s="228"/>
      <c r="I156" s="228"/>
      <c r="J156" s="162" t="s">
        <v>251</v>
      </c>
      <c r="K156" s="163">
        <v>700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3.15E-5</v>
      </c>
      <c r="Y156" s="166">
        <f t="shared" si="17"/>
        <v>2.205E-2</v>
      </c>
      <c r="Z156" s="166">
        <v>0</v>
      </c>
      <c r="AA156" s="167">
        <f t="shared" si="18"/>
        <v>0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1407</v>
      </c>
    </row>
    <row r="157" spans="2:65" s="1" customFormat="1" ht="25.5" customHeight="1">
      <c r="B157" s="131"/>
      <c r="C157" s="160" t="s">
        <v>292</v>
      </c>
      <c r="D157" s="160" t="s">
        <v>200</v>
      </c>
      <c r="E157" s="161" t="s">
        <v>285</v>
      </c>
      <c r="F157" s="228" t="s">
        <v>286</v>
      </c>
      <c r="G157" s="228"/>
      <c r="H157" s="228"/>
      <c r="I157" s="228"/>
      <c r="J157" s="162" t="s">
        <v>251</v>
      </c>
      <c r="K157" s="163">
        <v>260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1.05E-4</v>
      </c>
      <c r="Y157" s="166">
        <f t="shared" si="17"/>
        <v>2.7300000000000001E-2</v>
      </c>
      <c r="Z157" s="166">
        <v>0</v>
      </c>
      <c r="AA157" s="167">
        <f t="shared" si="18"/>
        <v>0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1408</v>
      </c>
    </row>
    <row r="158" spans="2:65" s="1" customFormat="1" ht="16.5" customHeight="1">
      <c r="B158" s="131"/>
      <c r="C158" s="160" t="s">
        <v>296</v>
      </c>
      <c r="D158" s="160" t="s">
        <v>200</v>
      </c>
      <c r="E158" s="161" t="s">
        <v>289</v>
      </c>
      <c r="F158" s="228" t="s">
        <v>290</v>
      </c>
      <c r="G158" s="228"/>
      <c r="H158" s="228"/>
      <c r="I158" s="228"/>
      <c r="J158" s="162" t="s">
        <v>251</v>
      </c>
      <c r="K158" s="163">
        <v>912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8.7350000000000004E-4</v>
      </c>
      <c r="Y158" s="166">
        <f t="shared" si="17"/>
        <v>0.79663200000000001</v>
      </c>
      <c r="Z158" s="166">
        <v>0</v>
      </c>
      <c r="AA158" s="167">
        <f t="shared" si="18"/>
        <v>0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1409</v>
      </c>
    </row>
    <row r="159" spans="2:65" s="1" customFormat="1" ht="25.5" customHeight="1">
      <c r="B159" s="131"/>
      <c r="C159" s="160" t="s">
        <v>301</v>
      </c>
      <c r="D159" s="160" t="s">
        <v>200</v>
      </c>
      <c r="E159" s="161" t="s">
        <v>1410</v>
      </c>
      <c r="F159" s="228" t="s">
        <v>1411</v>
      </c>
      <c r="G159" s="228"/>
      <c r="H159" s="228"/>
      <c r="I159" s="228"/>
      <c r="J159" s="162" t="s">
        <v>251</v>
      </c>
      <c r="K159" s="163">
        <v>26.5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8.3000000000000004E-2</v>
      </c>
      <c r="AA159" s="167">
        <f t="shared" si="18"/>
        <v>2.1995</v>
      </c>
      <c r="AR159" s="18" t="s">
        <v>204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204</v>
      </c>
      <c r="BM159" s="18" t="s">
        <v>1412</v>
      </c>
    </row>
    <row r="160" spans="2:65" s="1" customFormat="1" ht="25.5" customHeight="1">
      <c r="B160" s="131"/>
      <c r="C160" s="160" t="s">
        <v>305</v>
      </c>
      <c r="D160" s="160" t="s">
        <v>200</v>
      </c>
      <c r="E160" s="161" t="s">
        <v>910</v>
      </c>
      <c r="F160" s="228" t="s">
        <v>911</v>
      </c>
      <c r="G160" s="228"/>
      <c r="H160" s="228"/>
      <c r="I160" s="228"/>
      <c r="J160" s="162" t="s">
        <v>316</v>
      </c>
      <c r="K160" s="163">
        <v>6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2.4E-2</v>
      </c>
      <c r="AA160" s="167">
        <f t="shared" si="18"/>
        <v>0.14400000000000002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204</v>
      </c>
      <c r="BM160" s="18" t="s">
        <v>1413</v>
      </c>
    </row>
    <row r="161" spans="2:65" s="1" customFormat="1" ht="25.5" customHeight="1">
      <c r="B161" s="131"/>
      <c r="C161" s="160" t="s">
        <v>309</v>
      </c>
      <c r="D161" s="160" t="s">
        <v>200</v>
      </c>
      <c r="E161" s="161" t="s">
        <v>1414</v>
      </c>
      <c r="F161" s="228" t="s">
        <v>1415</v>
      </c>
      <c r="G161" s="228"/>
      <c r="H161" s="228"/>
      <c r="I161" s="228"/>
      <c r="J161" s="162" t="s">
        <v>203</v>
      </c>
      <c r="K161" s="163">
        <v>9.2249999999999996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6.7000000000000004E-2</v>
      </c>
      <c r="AA161" s="167">
        <f t="shared" si="18"/>
        <v>0.61807500000000004</v>
      </c>
      <c r="AR161" s="18" t="s">
        <v>204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204</v>
      </c>
      <c r="BM161" s="18" t="s">
        <v>1416</v>
      </c>
    </row>
    <row r="162" spans="2:65" s="1" customFormat="1" ht="25.5" customHeight="1">
      <c r="B162" s="131"/>
      <c r="C162" s="160" t="s">
        <v>313</v>
      </c>
      <c r="D162" s="160" t="s">
        <v>200</v>
      </c>
      <c r="E162" s="161" t="s">
        <v>293</v>
      </c>
      <c r="F162" s="228" t="s">
        <v>294</v>
      </c>
      <c r="G162" s="228"/>
      <c r="H162" s="228"/>
      <c r="I162" s="228"/>
      <c r="J162" s="162" t="s">
        <v>251</v>
      </c>
      <c r="K162" s="163">
        <v>9</v>
      </c>
      <c r="L162" s="230">
        <v>0</v>
      </c>
      <c r="M162" s="230"/>
      <c r="N162" s="220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3.6999999999999998E-2</v>
      </c>
      <c r="AA162" s="167">
        <f t="shared" si="18"/>
        <v>0.33299999999999996</v>
      </c>
      <c r="AR162" s="18" t="s">
        <v>204</v>
      </c>
      <c r="AT162" s="18" t="s">
        <v>200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204</v>
      </c>
      <c r="BM162" s="18" t="s">
        <v>1417</v>
      </c>
    </row>
    <row r="163" spans="2:65" s="1" customFormat="1" ht="38.25" customHeight="1">
      <c r="B163" s="131"/>
      <c r="C163" s="160" t="s">
        <v>318</v>
      </c>
      <c r="D163" s="160" t="s">
        <v>200</v>
      </c>
      <c r="E163" s="161" t="s">
        <v>297</v>
      </c>
      <c r="F163" s="228" t="s">
        <v>298</v>
      </c>
      <c r="G163" s="228"/>
      <c r="H163" s="228"/>
      <c r="I163" s="228"/>
      <c r="J163" s="162" t="s">
        <v>299</v>
      </c>
      <c r="K163" s="163">
        <v>3.6459999999999999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8" t="s">
        <v>204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204</v>
      </c>
      <c r="BM163" s="18" t="s">
        <v>1418</v>
      </c>
    </row>
    <row r="164" spans="2:65" s="1" customFormat="1" ht="25.5" customHeight="1">
      <c r="B164" s="131"/>
      <c r="C164" s="160" t="s">
        <v>322</v>
      </c>
      <c r="D164" s="160" t="s">
        <v>200</v>
      </c>
      <c r="E164" s="161" t="s">
        <v>302</v>
      </c>
      <c r="F164" s="228" t="s">
        <v>303</v>
      </c>
      <c r="G164" s="228"/>
      <c r="H164" s="228"/>
      <c r="I164" s="228"/>
      <c r="J164" s="162" t="s">
        <v>299</v>
      </c>
      <c r="K164" s="163">
        <v>3.6459999999999999</v>
      </c>
      <c r="L164" s="230">
        <v>0</v>
      </c>
      <c r="M164" s="230"/>
      <c r="N164" s="220">
        <f t="shared" si="1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16"/>
        <v>0</v>
      </c>
      <c r="X164" s="166">
        <v>0</v>
      </c>
      <c r="Y164" s="166">
        <f t="shared" si="17"/>
        <v>0</v>
      </c>
      <c r="Z164" s="166">
        <v>0</v>
      </c>
      <c r="AA164" s="167">
        <f t="shared" si="18"/>
        <v>0</v>
      </c>
      <c r="AR164" s="18" t="s">
        <v>204</v>
      </c>
      <c r="AT164" s="18" t="s">
        <v>200</v>
      </c>
      <c r="AU164" s="18" t="s">
        <v>178</v>
      </c>
      <c r="AY164" s="18" t="s">
        <v>199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178</v>
      </c>
      <c r="BK164" s="168">
        <f t="shared" si="24"/>
        <v>0</v>
      </c>
      <c r="BL164" s="18" t="s">
        <v>204</v>
      </c>
      <c r="BM164" s="18" t="s">
        <v>1419</v>
      </c>
    </row>
    <row r="165" spans="2:65" s="1" customFormat="1" ht="25.5" customHeight="1">
      <c r="B165" s="131"/>
      <c r="C165" s="160" t="s">
        <v>326</v>
      </c>
      <c r="D165" s="160" t="s">
        <v>200</v>
      </c>
      <c r="E165" s="161" t="s">
        <v>306</v>
      </c>
      <c r="F165" s="228" t="s">
        <v>307</v>
      </c>
      <c r="G165" s="228"/>
      <c r="H165" s="228"/>
      <c r="I165" s="228"/>
      <c r="J165" s="162" t="s">
        <v>299</v>
      </c>
      <c r="K165" s="163">
        <v>3.6459999999999999</v>
      </c>
      <c r="L165" s="230">
        <v>0</v>
      </c>
      <c r="M165" s="230"/>
      <c r="N165" s="220">
        <f t="shared" si="1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8" t="s">
        <v>204</v>
      </c>
      <c r="AT165" s="18" t="s">
        <v>200</v>
      </c>
      <c r="AU165" s="18" t="s">
        <v>178</v>
      </c>
      <c r="AY165" s="18" t="s">
        <v>199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178</v>
      </c>
      <c r="BK165" s="168">
        <f t="shared" si="24"/>
        <v>0</v>
      </c>
      <c r="BL165" s="18" t="s">
        <v>204</v>
      </c>
      <c r="BM165" s="18" t="s">
        <v>1420</v>
      </c>
    </row>
    <row r="166" spans="2:65" s="1" customFormat="1" ht="25.5" customHeight="1">
      <c r="B166" s="131"/>
      <c r="C166" s="160" t="s">
        <v>331</v>
      </c>
      <c r="D166" s="160" t="s">
        <v>200</v>
      </c>
      <c r="E166" s="161" t="s">
        <v>310</v>
      </c>
      <c r="F166" s="228" t="s">
        <v>311</v>
      </c>
      <c r="G166" s="228"/>
      <c r="H166" s="228"/>
      <c r="I166" s="228"/>
      <c r="J166" s="162" t="s">
        <v>299</v>
      </c>
      <c r="K166" s="163">
        <v>3.6459999999999999</v>
      </c>
      <c r="L166" s="230">
        <v>0</v>
      </c>
      <c r="M166" s="230"/>
      <c r="N166" s="220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8" t="s">
        <v>204</v>
      </c>
      <c r="AT166" s="18" t="s">
        <v>200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204</v>
      </c>
      <c r="BM166" s="18" t="s">
        <v>1421</v>
      </c>
    </row>
    <row r="167" spans="2:65" s="1" customFormat="1" ht="16.5" customHeight="1">
      <c r="B167" s="131"/>
      <c r="C167" s="160" t="s">
        <v>336</v>
      </c>
      <c r="D167" s="160" t="s">
        <v>200</v>
      </c>
      <c r="E167" s="161" t="s">
        <v>314</v>
      </c>
      <c r="F167" s="228" t="s">
        <v>315</v>
      </c>
      <c r="G167" s="228"/>
      <c r="H167" s="228"/>
      <c r="I167" s="228"/>
      <c r="J167" s="162" t="s">
        <v>316</v>
      </c>
      <c r="K167" s="163">
        <v>6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8" t="s">
        <v>204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204</v>
      </c>
      <c r="BM167" s="18" t="s">
        <v>1422</v>
      </c>
    </row>
    <row r="168" spans="2:65" s="9" customFormat="1" ht="29.85" customHeight="1">
      <c r="B168" s="149"/>
      <c r="C168" s="150"/>
      <c r="D168" s="159" t="s">
        <v>164</v>
      </c>
      <c r="E168" s="159"/>
      <c r="F168" s="159"/>
      <c r="G168" s="159"/>
      <c r="H168" s="159"/>
      <c r="I168" s="159"/>
      <c r="J168" s="159"/>
      <c r="K168" s="159"/>
      <c r="L168" s="159"/>
      <c r="M168" s="159"/>
      <c r="N168" s="222">
        <f>BK168</f>
        <v>0</v>
      </c>
      <c r="O168" s="223"/>
      <c r="P168" s="223"/>
      <c r="Q168" s="223"/>
      <c r="R168" s="152"/>
      <c r="T168" s="153"/>
      <c r="U168" s="150"/>
      <c r="V168" s="150"/>
      <c r="W168" s="154">
        <f>W169</f>
        <v>0</v>
      </c>
      <c r="X168" s="150"/>
      <c r="Y168" s="154">
        <f>Y169</f>
        <v>0</v>
      </c>
      <c r="Z168" s="150"/>
      <c r="AA168" s="155">
        <f>AA169</f>
        <v>0</v>
      </c>
      <c r="AR168" s="156" t="s">
        <v>85</v>
      </c>
      <c r="AT168" s="157" t="s">
        <v>76</v>
      </c>
      <c r="AU168" s="157" t="s">
        <v>85</v>
      </c>
      <c r="AY168" s="156" t="s">
        <v>199</v>
      </c>
      <c r="BK168" s="158">
        <f>BK169</f>
        <v>0</v>
      </c>
    </row>
    <row r="169" spans="2:65" s="1" customFormat="1" ht="38.25" customHeight="1">
      <c r="B169" s="131"/>
      <c r="C169" s="160" t="s">
        <v>340</v>
      </c>
      <c r="D169" s="160" t="s">
        <v>200</v>
      </c>
      <c r="E169" s="161" t="s">
        <v>319</v>
      </c>
      <c r="F169" s="228" t="s">
        <v>320</v>
      </c>
      <c r="G169" s="228"/>
      <c r="H169" s="228"/>
      <c r="I169" s="228"/>
      <c r="J169" s="162" t="s">
        <v>299</v>
      </c>
      <c r="K169" s="163">
        <v>249.11500000000001</v>
      </c>
      <c r="L169" s="230">
        <v>0</v>
      </c>
      <c r="M169" s="230"/>
      <c r="N169" s="220">
        <f>ROUND(L169*K169,3)</f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8" t="s">
        <v>204</v>
      </c>
      <c r="AT169" s="18" t="s">
        <v>200</v>
      </c>
      <c r="AU169" s="18" t="s">
        <v>178</v>
      </c>
      <c r="AY169" s="18" t="s">
        <v>199</v>
      </c>
      <c r="BE169" s="105">
        <f>IF(U169="základná",N169,0)</f>
        <v>0</v>
      </c>
      <c r="BF169" s="105">
        <f>IF(U169="znížená",N169,0)</f>
        <v>0</v>
      </c>
      <c r="BG169" s="105">
        <f>IF(U169="zákl. prenesená",N169,0)</f>
        <v>0</v>
      </c>
      <c r="BH169" s="105">
        <f>IF(U169="zníž. prenesená",N169,0)</f>
        <v>0</v>
      </c>
      <c r="BI169" s="105">
        <f>IF(U169="nulová",N169,0)</f>
        <v>0</v>
      </c>
      <c r="BJ169" s="18" t="s">
        <v>178</v>
      </c>
      <c r="BK169" s="168">
        <f>ROUND(L169*K169,3)</f>
        <v>0</v>
      </c>
      <c r="BL169" s="18" t="s">
        <v>204</v>
      </c>
      <c r="BM169" s="18" t="s">
        <v>1423</v>
      </c>
    </row>
    <row r="170" spans="2:65" s="9" customFormat="1" ht="37.35" customHeight="1">
      <c r="B170" s="149"/>
      <c r="C170" s="150"/>
      <c r="D170" s="151" t="s">
        <v>165</v>
      </c>
      <c r="E170" s="151"/>
      <c r="F170" s="151"/>
      <c r="G170" s="151"/>
      <c r="H170" s="151"/>
      <c r="I170" s="151"/>
      <c r="J170" s="151"/>
      <c r="K170" s="151"/>
      <c r="L170" s="151"/>
      <c r="M170" s="151"/>
      <c r="N170" s="224">
        <f>BK170</f>
        <v>0</v>
      </c>
      <c r="O170" s="225"/>
      <c r="P170" s="225"/>
      <c r="Q170" s="225"/>
      <c r="R170" s="152"/>
      <c r="T170" s="153"/>
      <c r="U170" s="150"/>
      <c r="V170" s="150"/>
      <c r="W170" s="154">
        <f>W171+W175+W179+W185+W189</f>
        <v>0</v>
      </c>
      <c r="X170" s="150"/>
      <c r="Y170" s="154">
        <f>Y171+Y175+Y179+Y185+Y189</f>
        <v>0.41104799999999997</v>
      </c>
      <c r="Z170" s="150"/>
      <c r="AA170" s="155">
        <f>AA171+AA175+AA179+AA185+AA189</f>
        <v>0.35100000000000003</v>
      </c>
      <c r="AR170" s="156" t="s">
        <v>178</v>
      </c>
      <c r="AT170" s="157" t="s">
        <v>76</v>
      </c>
      <c r="AU170" s="157" t="s">
        <v>77</v>
      </c>
      <c r="AY170" s="156" t="s">
        <v>199</v>
      </c>
      <c r="BK170" s="158">
        <f>BK171+BK175+BK179+BK185+BK189</f>
        <v>0</v>
      </c>
    </row>
    <row r="171" spans="2:65" s="9" customFormat="1" ht="19.95" customHeight="1">
      <c r="B171" s="149"/>
      <c r="C171" s="150"/>
      <c r="D171" s="159" t="s">
        <v>168</v>
      </c>
      <c r="E171" s="159"/>
      <c r="F171" s="159"/>
      <c r="G171" s="159"/>
      <c r="H171" s="159"/>
      <c r="I171" s="159"/>
      <c r="J171" s="159"/>
      <c r="K171" s="159"/>
      <c r="L171" s="159"/>
      <c r="M171" s="159"/>
      <c r="N171" s="226">
        <f>BK171</f>
        <v>0</v>
      </c>
      <c r="O171" s="227"/>
      <c r="P171" s="227"/>
      <c r="Q171" s="227"/>
      <c r="R171" s="152"/>
      <c r="T171" s="153"/>
      <c r="U171" s="150"/>
      <c r="V171" s="150"/>
      <c r="W171" s="154">
        <f>SUM(W172:W174)</f>
        <v>0</v>
      </c>
      <c r="X171" s="150"/>
      <c r="Y171" s="154">
        <f>SUM(Y172:Y174)</f>
        <v>0.23586940000000001</v>
      </c>
      <c r="Z171" s="150"/>
      <c r="AA171" s="155">
        <f>SUM(AA172:AA174)</f>
        <v>0.35100000000000003</v>
      </c>
      <c r="AR171" s="156" t="s">
        <v>178</v>
      </c>
      <c r="AT171" s="157" t="s">
        <v>76</v>
      </c>
      <c r="AU171" s="157" t="s">
        <v>85</v>
      </c>
      <c r="AY171" s="156" t="s">
        <v>199</v>
      </c>
      <c r="BK171" s="158">
        <f>SUM(BK172:BK174)</f>
        <v>0</v>
      </c>
    </row>
    <row r="172" spans="2:65" s="1" customFormat="1" ht="25.5" customHeight="1">
      <c r="B172" s="131"/>
      <c r="C172" s="160" t="s">
        <v>344</v>
      </c>
      <c r="D172" s="160" t="s">
        <v>200</v>
      </c>
      <c r="E172" s="161" t="s">
        <v>341</v>
      </c>
      <c r="F172" s="228" t="s">
        <v>342</v>
      </c>
      <c r="G172" s="228"/>
      <c r="H172" s="228"/>
      <c r="I172" s="228"/>
      <c r="J172" s="162" t="s">
        <v>251</v>
      </c>
      <c r="K172" s="163">
        <v>260</v>
      </c>
      <c r="L172" s="230">
        <v>0</v>
      </c>
      <c r="M172" s="230"/>
      <c r="N172" s="220">
        <f>ROUND(L172*K172,3)</f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>V172*K172</f>
        <v>0</v>
      </c>
      <c r="X172" s="166">
        <v>9.0718999999999999E-4</v>
      </c>
      <c r="Y172" s="166">
        <f>X172*K172</f>
        <v>0.23586940000000001</v>
      </c>
      <c r="Z172" s="166">
        <v>0</v>
      </c>
      <c r="AA172" s="167">
        <f>Z172*K172</f>
        <v>0</v>
      </c>
      <c r="AR172" s="18" t="s">
        <v>261</v>
      </c>
      <c r="AT172" s="18" t="s">
        <v>200</v>
      </c>
      <c r="AU172" s="18" t="s">
        <v>178</v>
      </c>
      <c r="AY172" s="18" t="s">
        <v>199</v>
      </c>
      <c r="BE172" s="105">
        <f>IF(U172="základná",N172,0)</f>
        <v>0</v>
      </c>
      <c r="BF172" s="105">
        <f>IF(U172="znížená",N172,0)</f>
        <v>0</v>
      </c>
      <c r="BG172" s="105">
        <f>IF(U172="zákl. prenesená",N172,0)</f>
        <v>0</v>
      </c>
      <c r="BH172" s="105">
        <f>IF(U172="zníž. prenesená",N172,0)</f>
        <v>0</v>
      </c>
      <c r="BI172" s="105">
        <f>IF(U172="nulová",N172,0)</f>
        <v>0</v>
      </c>
      <c r="BJ172" s="18" t="s">
        <v>178</v>
      </c>
      <c r="BK172" s="168">
        <f>ROUND(L172*K172,3)</f>
        <v>0</v>
      </c>
      <c r="BL172" s="18" t="s">
        <v>261</v>
      </c>
      <c r="BM172" s="18" t="s">
        <v>1424</v>
      </c>
    </row>
    <row r="173" spans="2:65" s="1" customFormat="1" ht="25.5" customHeight="1">
      <c r="B173" s="131"/>
      <c r="C173" s="160" t="s">
        <v>348</v>
      </c>
      <c r="D173" s="160" t="s">
        <v>200</v>
      </c>
      <c r="E173" s="161" t="s">
        <v>345</v>
      </c>
      <c r="F173" s="228" t="s">
        <v>346</v>
      </c>
      <c r="G173" s="228"/>
      <c r="H173" s="228"/>
      <c r="I173" s="228"/>
      <c r="J173" s="162" t="s">
        <v>251</v>
      </c>
      <c r="K173" s="163">
        <v>260</v>
      </c>
      <c r="L173" s="230">
        <v>0</v>
      </c>
      <c r="M173" s="230"/>
      <c r="N173" s="220">
        <f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>V173*K173</f>
        <v>0</v>
      </c>
      <c r="X173" s="166">
        <v>0</v>
      </c>
      <c r="Y173" s="166">
        <f>X173*K173</f>
        <v>0</v>
      </c>
      <c r="Z173" s="166">
        <v>1.3500000000000001E-3</v>
      </c>
      <c r="AA173" s="167">
        <f>Z173*K173</f>
        <v>0.35100000000000003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178</v>
      </c>
      <c r="BK173" s="168">
        <f>ROUND(L173*K173,3)</f>
        <v>0</v>
      </c>
      <c r="BL173" s="18" t="s">
        <v>261</v>
      </c>
      <c r="BM173" s="18" t="s">
        <v>1425</v>
      </c>
    </row>
    <row r="174" spans="2:65" s="1" customFormat="1" ht="25.5" customHeight="1">
      <c r="B174" s="131"/>
      <c r="C174" s="160" t="s">
        <v>352</v>
      </c>
      <c r="D174" s="160" t="s">
        <v>200</v>
      </c>
      <c r="E174" s="161" t="s">
        <v>628</v>
      </c>
      <c r="F174" s="228" t="s">
        <v>629</v>
      </c>
      <c r="G174" s="228"/>
      <c r="H174" s="228"/>
      <c r="I174" s="228"/>
      <c r="J174" s="162" t="s">
        <v>334</v>
      </c>
      <c r="K174" s="164">
        <v>0</v>
      </c>
      <c r="L174" s="230">
        <v>0</v>
      </c>
      <c r="M174" s="230"/>
      <c r="N174" s="220">
        <f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178</v>
      </c>
      <c r="BK174" s="168">
        <f>ROUND(L174*K174,3)</f>
        <v>0</v>
      </c>
      <c r="BL174" s="18" t="s">
        <v>261</v>
      </c>
      <c r="BM174" s="18" t="s">
        <v>1426</v>
      </c>
    </row>
    <row r="175" spans="2:65" s="9" customFormat="1" ht="29.85" customHeight="1">
      <c r="B175" s="149"/>
      <c r="C175" s="150"/>
      <c r="D175" s="159" t="s">
        <v>866</v>
      </c>
      <c r="E175" s="159"/>
      <c r="F175" s="159"/>
      <c r="G175" s="159"/>
      <c r="H175" s="159"/>
      <c r="I175" s="159"/>
      <c r="J175" s="159"/>
      <c r="K175" s="159"/>
      <c r="L175" s="159"/>
      <c r="M175" s="159"/>
      <c r="N175" s="222">
        <f>BK175</f>
        <v>0</v>
      </c>
      <c r="O175" s="223"/>
      <c r="P175" s="223"/>
      <c r="Q175" s="223"/>
      <c r="R175" s="152"/>
      <c r="T175" s="153"/>
      <c r="U175" s="150"/>
      <c r="V175" s="150"/>
      <c r="W175" s="154">
        <f>SUM(W176:W178)</f>
        <v>0</v>
      </c>
      <c r="X175" s="150"/>
      <c r="Y175" s="154">
        <f>SUM(Y176:Y178)</f>
        <v>0.11632099999999999</v>
      </c>
      <c r="Z175" s="150"/>
      <c r="AA175" s="155">
        <f>SUM(AA176:AA178)</f>
        <v>0</v>
      </c>
      <c r="AR175" s="156" t="s">
        <v>178</v>
      </c>
      <c r="AT175" s="157" t="s">
        <v>76</v>
      </c>
      <c r="AU175" s="157" t="s">
        <v>85</v>
      </c>
      <c r="AY175" s="156" t="s">
        <v>199</v>
      </c>
      <c r="BK175" s="158">
        <f>SUM(BK176:BK178)</f>
        <v>0</v>
      </c>
    </row>
    <row r="176" spans="2:65" s="1" customFormat="1" ht="25.5" customHeight="1">
      <c r="B176" s="131"/>
      <c r="C176" s="160" t="s">
        <v>356</v>
      </c>
      <c r="D176" s="160" t="s">
        <v>200</v>
      </c>
      <c r="E176" s="161" t="s">
        <v>1427</v>
      </c>
      <c r="F176" s="228" t="s">
        <v>1428</v>
      </c>
      <c r="G176" s="228"/>
      <c r="H176" s="228"/>
      <c r="I176" s="228"/>
      <c r="J176" s="162" t="s">
        <v>251</v>
      </c>
      <c r="K176" s="163">
        <v>21.1</v>
      </c>
      <c r="L176" s="230">
        <v>0</v>
      </c>
      <c r="M176" s="230"/>
      <c r="N176" s="220">
        <f>ROUND(L176*K176,3)</f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>V176*K176</f>
        <v>0</v>
      </c>
      <c r="X176" s="166">
        <v>1.1E-4</v>
      </c>
      <c r="Y176" s="166">
        <f>X176*K176</f>
        <v>2.3210000000000001E-3</v>
      </c>
      <c r="Z176" s="166">
        <v>0</v>
      </c>
      <c r="AA176" s="167">
        <f>Z176*K176</f>
        <v>0</v>
      </c>
      <c r="AR176" s="18" t="s">
        <v>261</v>
      </c>
      <c r="AT176" s="18" t="s">
        <v>200</v>
      </c>
      <c r="AU176" s="18" t="s">
        <v>178</v>
      </c>
      <c r="AY176" s="18" t="s">
        <v>199</v>
      </c>
      <c r="BE176" s="105">
        <f>IF(U176="základná",N176,0)</f>
        <v>0</v>
      </c>
      <c r="BF176" s="105">
        <f>IF(U176="znížená",N176,0)</f>
        <v>0</v>
      </c>
      <c r="BG176" s="105">
        <f>IF(U176="zákl. prenesená",N176,0)</f>
        <v>0</v>
      </c>
      <c r="BH176" s="105">
        <f>IF(U176="zníž. prenesená",N176,0)</f>
        <v>0</v>
      </c>
      <c r="BI176" s="105">
        <f>IF(U176="nulová",N176,0)</f>
        <v>0</v>
      </c>
      <c r="BJ176" s="18" t="s">
        <v>178</v>
      </c>
      <c r="BK176" s="168">
        <f>ROUND(L176*K176,3)</f>
        <v>0</v>
      </c>
      <c r="BL176" s="18" t="s">
        <v>261</v>
      </c>
      <c r="BM176" s="18" t="s">
        <v>1429</v>
      </c>
    </row>
    <row r="177" spans="2:65" s="1" customFormat="1" ht="25.5" customHeight="1">
      <c r="B177" s="131"/>
      <c r="C177" s="169" t="s">
        <v>360</v>
      </c>
      <c r="D177" s="169" t="s">
        <v>327</v>
      </c>
      <c r="E177" s="170" t="s">
        <v>1430</v>
      </c>
      <c r="F177" s="229" t="s">
        <v>1431</v>
      </c>
      <c r="G177" s="229"/>
      <c r="H177" s="229"/>
      <c r="I177" s="229"/>
      <c r="J177" s="171" t="s">
        <v>316</v>
      </c>
      <c r="K177" s="172">
        <v>3</v>
      </c>
      <c r="L177" s="231">
        <v>0</v>
      </c>
      <c r="M177" s="231"/>
      <c r="N177" s="221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3.7999999999999999E-2</v>
      </c>
      <c r="Y177" s="166">
        <f>X177*K177</f>
        <v>0.11399999999999999</v>
      </c>
      <c r="Z177" s="166">
        <v>0</v>
      </c>
      <c r="AA177" s="167">
        <f>Z177*K177</f>
        <v>0</v>
      </c>
      <c r="AR177" s="18" t="s">
        <v>326</v>
      </c>
      <c r="AT177" s="18" t="s">
        <v>327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1432</v>
      </c>
    </row>
    <row r="178" spans="2:65" s="1" customFormat="1" ht="25.5" customHeight="1">
      <c r="B178" s="131"/>
      <c r="C178" s="160" t="s">
        <v>364</v>
      </c>
      <c r="D178" s="160" t="s">
        <v>200</v>
      </c>
      <c r="E178" s="161" t="s">
        <v>1433</v>
      </c>
      <c r="F178" s="228" t="s">
        <v>1434</v>
      </c>
      <c r="G178" s="228"/>
      <c r="H178" s="228"/>
      <c r="I178" s="228"/>
      <c r="J178" s="162" t="s">
        <v>334</v>
      </c>
      <c r="K178" s="164">
        <v>0</v>
      </c>
      <c r="L178" s="230">
        <v>0</v>
      </c>
      <c r="M178" s="230"/>
      <c r="N178" s="220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1435</v>
      </c>
    </row>
    <row r="179" spans="2:65" s="9" customFormat="1" ht="29.85" customHeight="1">
      <c r="B179" s="149"/>
      <c r="C179" s="150"/>
      <c r="D179" s="159" t="s">
        <v>169</v>
      </c>
      <c r="E179" s="159"/>
      <c r="F179" s="159"/>
      <c r="G179" s="159"/>
      <c r="H179" s="159"/>
      <c r="I179" s="159"/>
      <c r="J179" s="159"/>
      <c r="K179" s="159"/>
      <c r="L179" s="159"/>
      <c r="M179" s="159"/>
      <c r="N179" s="222">
        <f>BK179</f>
        <v>0</v>
      </c>
      <c r="O179" s="223"/>
      <c r="P179" s="223"/>
      <c r="Q179" s="223"/>
      <c r="R179" s="152"/>
      <c r="T179" s="153"/>
      <c r="U179" s="150"/>
      <c r="V179" s="150"/>
      <c r="W179" s="154">
        <f>SUM(W180:W184)</f>
        <v>0</v>
      </c>
      <c r="X179" s="150"/>
      <c r="Y179" s="154">
        <f>SUM(Y180:Y184)</f>
        <v>6.96E-4</v>
      </c>
      <c r="Z179" s="150"/>
      <c r="AA179" s="155">
        <f>SUM(AA180:AA184)</f>
        <v>0</v>
      </c>
      <c r="AR179" s="156" t="s">
        <v>178</v>
      </c>
      <c r="AT179" s="157" t="s">
        <v>76</v>
      </c>
      <c r="AU179" s="157" t="s">
        <v>85</v>
      </c>
      <c r="AY179" s="156" t="s">
        <v>199</v>
      </c>
      <c r="BK179" s="158">
        <f>SUM(BK180:BK184)</f>
        <v>0</v>
      </c>
    </row>
    <row r="180" spans="2:65" s="1" customFormat="1" ht="38.25" customHeight="1">
      <c r="B180" s="131"/>
      <c r="C180" s="160" t="s">
        <v>368</v>
      </c>
      <c r="D180" s="160" t="s">
        <v>200</v>
      </c>
      <c r="E180" s="161" t="s">
        <v>361</v>
      </c>
      <c r="F180" s="228" t="s">
        <v>1436</v>
      </c>
      <c r="G180" s="228"/>
      <c r="H180" s="228"/>
      <c r="I180" s="228"/>
      <c r="J180" s="162" t="s">
        <v>316</v>
      </c>
      <c r="K180" s="163">
        <v>1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261</v>
      </c>
      <c r="BM180" s="18" t="s">
        <v>1437</v>
      </c>
    </row>
    <row r="181" spans="2:65" s="1" customFormat="1" ht="25.5" customHeight="1">
      <c r="B181" s="131"/>
      <c r="C181" s="160" t="s">
        <v>372</v>
      </c>
      <c r="D181" s="160" t="s">
        <v>200</v>
      </c>
      <c r="E181" s="161" t="s">
        <v>369</v>
      </c>
      <c r="F181" s="228" t="s">
        <v>370</v>
      </c>
      <c r="G181" s="228"/>
      <c r="H181" s="228"/>
      <c r="I181" s="228"/>
      <c r="J181" s="162" t="s">
        <v>203</v>
      </c>
      <c r="K181" s="163">
        <v>40.5</v>
      </c>
      <c r="L181" s="230">
        <v>0</v>
      </c>
      <c r="M181" s="230"/>
      <c r="N181" s="220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8" t="s">
        <v>204</v>
      </c>
      <c r="AT181" s="18" t="s">
        <v>200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204</v>
      </c>
      <c r="BM181" s="18" t="s">
        <v>1438</v>
      </c>
    </row>
    <row r="182" spans="2:65" s="1" customFormat="1" ht="38.25" customHeight="1">
      <c r="B182" s="131"/>
      <c r="C182" s="160" t="s">
        <v>376</v>
      </c>
      <c r="D182" s="160" t="s">
        <v>200</v>
      </c>
      <c r="E182" s="161" t="s">
        <v>373</v>
      </c>
      <c r="F182" s="228" t="s">
        <v>374</v>
      </c>
      <c r="G182" s="228"/>
      <c r="H182" s="228"/>
      <c r="I182" s="228"/>
      <c r="J182" s="162" t="s">
        <v>251</v>
      </c>
      <c r="K182" s="163">
        <v>11.6</v>
      </c>
      <c r="L182" s="230">
        <v>0</v>
      </c>
      <c r="M182" s="230"/>
      <c r="N182" s="220">
        <f>ROUND(L182*K182,3)</f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>V182*K182</f>
        <v>0</v>
      </c>
      <c r="X182" s="166">
        <v>6.0000000000000002E-5</v>
      </c>
      <c r="Y182" s="166">
        <f>X182*K182</f>
        <v>6.96E-4</v>
      </c>
      <c r="Z182" s="166">
        <v>0</v>
      </c>
      <c r="AA182" s="167">
        <f>Z182*K182</f>
        <v>0</v>
      </c>
      <c r="AR182" s="18" t="s">
        <v>261</v>
      </c>
      <c r="AT182" s="18" t="s">
        <v>200</v>
      </c>
      <c r="AU182" s="18" t="s">
        <v>178</v>
      </c>
      <c r="AY182" s="18" t="s">
        <v>199</v>
      </c>
      <c r="BE182" s="105">
        <f>IF(U182="základná",N182,0)</f>
        <v>0</v>
      </c>
      <c r="BF182" s="105">
        <f>IF(U182="znížená",N182,0)</f>
        <v>0</v>
      </c>
      <c r="BG182" s="105">
        <f>IF(U182="zákl. prenesená",N182,0)</f>
        <v>0</v>
      </c>
      <c r="BH182" s="105">
        <f>IF(U182="zníž. prenesená",N182,0)</f>
        <v>0</v>
      </c>
      <c r="BI182" s="105">
        <f>IF(U182="nulová",N182,0)</f>
        <v>0</v>
      </c>
      <c r="BJ182" s="18" t="s">
        <v>178</v>
      </c>
      <c r="BK182" s="168">
        <f>ROUND(L182*K182,3)</f>
        <v>0</v>
      </c>
      <c r="BL182" s="18" t="s">
        <v>261</v>
      </c>
      <c r="BM182" s="18" t="s">
        <v>1439</v>
      </c>
    </row>
    <row r="183" spans="2:65" s="1" customFormat="1" ht="16.5" customHeight="1">
      <c r="B183" s="131"/>
      <c r="C183" s="160" t="s">
        <v>380</v>
      </c>
      <c r="D183" s="160" t="s">
        <v>200</v>
      </c>
      <c r="E183" s="161" t="s">
        <v>1201</v>
      </c>
      <c r="F183" s="228" t="s">
        <v>1440</v>
      </c>
      <c r="G183" s="228"/>
      <c r="H183" s="228"/>
      <c r="I183" s="228"/>
      <c r="J183" s="162" t="s">
        <v>251</v>
      </c>
      <c r="K183" s="163">
        <v>10.050000000000001</v>
      </c>
      <c r="L183" s="230">
        <v>0</v>
      </c>
      <c r="M183" s="230"/>
      <c r="N183" s="220">
        <f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>IF(U183="základná",N183,0)</f>
        <v>0</v>
      </c>
      <c r="BF183" s="105">
        <f>IF(U183="znížená",N183,0)</f>
        <v>0</v>
      </c>
      <c r="BG183" s="105">
        <f>IF(U183="zákl. prenesená",N183,0)</f>
        <v>0</v>
      </c>
      <c r="BH183" s="105">
        <f>IF(U183="zníž. prenesená",N183,0)</f>
        <v>0</v>
      </c>
      <c r="BI183" s="105">
        <f>IF(U183="nulová",N183,0)</f>
        <v>0</v>
      </c>
      <c r="BJ183" s="18" t="s">
        <v>178</v>
      </c>
      <c r="BK183" s="168">
        <f>ROUND(L183*K183,3)</f>
        <v>0</v>
      </c>
      <c r="BL183" s="18" t="s">
        <v>261</v>
      </c>
      <c r="BM183" s="18" t="s">
        <v>1441</v>
      </c>
    </row>
    <row r="184" spans="2:65" s="1" customFormat="1" ht="38.25" customHeight="1">
      <c r="B184" s="131"/>
      <c r="C184" s="160" t="s">
        <v>384</v>
      </c>
      <c r="D184" s="160" t="s">
        <v>200</v>
      </c>
      <c r="E184" s="161" t="s">
        <v>1442</v>
      </c>
      <c r="F184" s="228" t="s">
        <v>1443</v>
      </c>
      <c r="G184" s="228"/>
      <c r="H184" s="228"/>
      <c r="I184" s="228"/>
      <c r="J184" s="162" t="s">
        <v>334</v>
      </c>
      <c r="K184" s="164">
        <v>0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1444</v>
      </c>
    </row>
    <row r="185" spans="2:65" s="9" customFormat="1" ht="29.85" customHeight="1">
      <c r="B185" s="149"/>
      <c r="C185" s="150"/>
      <c r="D185" s="159" t="s">
        <v>171</v>
      </c>
      <c r="E185" s="159"/>
      <c r="F185" s="159"/>
      <c r="G185" s="159"/>
      <c r="H185" s="159"/>
      <c r="I185" s="159"/>
      <c r="J185" s="159"/>
      <c r="K185" s="159"/>
      <c r="L185" s="159"/>
      <c r="M185" s="159"/>
      <c r="N185" s="222">
        <f>BK185</f>
        <v>0</v>
      </c>
      <c r="O185" s="223"/>
      <c r="P185" s="223"/>
      <c r="Q185" s="223"/>
      <c r="R185" s="152"/>
      <c r="T185" s="153"/>
      <c r="U185" s="150"/>
      <c r="V185" s="150"/>
      <c r="W185" s="154">
        <f>SUM(W186:W188)</f>
        <v>0</v>
      </c>
      <c r="X185" s="150"/>
      <c r="Y185" s="154">
        <f>SUM(Y186:Y188)</f>
        <v>5.6667599999999999E-2</v>
      </c>
      <c r="Z185" s="150"/>
      <c r="AA185" s="155">
        <f>SUM(AA186:AA188)</f>
        <v>0</v>
      </c>
      <c r="AR185" s="156" t="s">
        <v>178</v>
      </c>
      <c r="AT185" s="157" t="s">
        <v>76</v>
      </c>
      <c r="AU185" s="157" t="s">
        <v>85</v>
      </c>
      <c r="AY185" s="156" t="s">
        <v>199</v>
      </c>
      <c r="BK185" s="158">
        <f>SUM(BK186:BK188)</f>
        <v>0</v>
      </c>
    </row>
    <row r="186" spans="2:65" s="1" customFormat="1" ht="38.25" customHeight="1">
      <c r="B186" s="131"/>
      <c r="C186" s="160" t="s">
        <v>388</v>
      </c>
      <c r="D186" s="160" t="s">
        <v>200</v>
      </c>
      <c r="E186" s="161" t="s">
        <v>409</v>
      </c>
      <c r="F186" s="228" t="s">
        <v>410</v>
      </c>
      <c r="G186" s="228"/>
      <c r="H186" s="228"/>
      <c r="I186" s="228"/>
      <c r="J186" s="162" t="s">
        <v>203</v>
      </c>
      <c r="K186" s="163">
        <v>128.79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261</v>
      </c>
      <c r="BM186" s="18" t="s">
        <v>1445</v>
      </c>
    </row>
    <row r="187" spans="2:65" s="1" customFormat="1" ht="25.5" customHeight="1">
      <c r="B187" s="131"/>
      <c r="C187" s="160" t="s">
        <v>392</v>
      </c>
      <c r="D187" s="160" t="s">
        <v>200</v>
      </c>
      <c r="E187" s="161" t="s">
        <v>974</v>
      </c>
      <c r="F187" s="228" t="s">
        <v>975</v>
      </c>
      <c r="G187" s="228"/>
      <c r="H187" s="228"/>
      <c r="I187" s="228"/>
      <c r="J187" s="162" t="s">
        <v>203</v>
      </c>
      <c r="K187" s="163">
        <v>128.79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3.1E-4</v>
      </c>
      <c r="Y187" s="166">
        <f>X187*K187</f>
        <v>3.9924899999999999E-2</v>
      </c>
      <c r="Z187" s="166">
        <v>0</v>
      </c>
      <c r="AA187" s="167">
        <f>Z187*K187</f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261</v>
      </c>
      <c r="BM187" s="18" t="s">
        <v>1446</v>
      </c>
    </row>
    <row r="188" spans="2:65" s="1" customFormat="1" ht="25.5" customHeight="1">
      <c r="B188" s="131"/>
      <c r="C188" s="160" t="s">
        <v>396</v>
      </c>
      <c r="D188" s="160" t="s">
        <v>200</v>
      </c>
      <c r="E188" s="161" t="s">
        <v>417</v>
      </c>
      <c r="F188" s="228" t="s">
        <v>418</v>
      </c>
      <c r="G188" s="228"/>
      <c r="H188" s="228"/>
      <c r="I188" s="228"/>
      <c r="J188" s="162" t="s">
        <v>203</v>
      </c>
      <c r="K188" s="163">
        <v>128.79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1.2999999999999999E-4</v>
      </c>
      <c r="Y188" s="166">
        <f>X188*K188</f>
        <v>1.6742699999999996E-2</v>
      </c>
      <c r="Z188" s="166">
        <v>0</v>
      </c>
      <c r="AA188" s="167">
        <f>Z188*K188</f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261</v>
      </c>
      <c r="BM188" s="18" t="s">
        <v>1447</v>
      </c>
    </row>
    <row r="189" spans="2:65" s="9" customFormat="1" ht="29.85" customHeight="1">
      <c r="B189" s="149"/>
      <c r="C189" s="150"/>
      <c r="D189" s="159" t="s">
        <v>867</v>
      </c>
      <c r="E189" s="159"/>
      <c r="F189" s="159"/>
      <c r="G189" s="159"/>
      <c r="H189" s="159"/>
      <c r="I189" s="159"/>
      <c r="J189" s="159"/>
      <c r="K189" s="159"/>
      <c r="L189" s="159"/>
      <c r="M189" s="159"/>
      <c r="N189" s="222">
        <f>BK189</f>
        <v>0</v>
      </c>
      <c r="O189" s="223"/>
      <c r="P189" s="223"/>
      <c r="Q189" s="223"/>
      <c r="R189" s="152"/>
      <c r="T189" s="153"/>
      <c r="U189" s="150"/>
      <c r="V189" s="150"/>
      <c r="W189" s="154">
        <f>SUM(W190:W191)</f>
        <v>0</v>
      </c>
      <c r="X189" s="150"/>
      <c r="Y189" s="154">
        <f>SUM(Y190:Y191)</f>
        <v>1.4940000000000003E-3</v>
      </c>
      <c r="Z189" s="150"/>
      <c r="AA189" s="155">
        <f>SUM(AA190:AA191)</f>
        <v>0</v>
      </c>
      <c r="AR189" s="156" t="s">
        <v>178</v>
      </c>
      <c r="AT189" s="157" t="s">
        <v>76</v>
      </c>
      <c r="AU189" s="157" t="s">
        <v>85</v>
      </c>
      <c r="AY189" s="156" t="s">
        <v>199</v>
      </c>
      <c r="BK189" s="158">
        <f>SUM(BK190:BK191)</f>
        <v>0</v>
      </c>
    </row>
    <row r="190" spans="2:65" s="1" customFormat="1" ht="16.5" customHeight="1">
      <c r="B190" s="131"/>
      <c r="C190" s="160" t="s">
        <v>400</v>
      </c>
      <c r="D190" s="160" t="s">
        <v>200</v>
      </c>
      <c r="E190" s="161" t="s">
        <v>978</v>
      </c>
      <c r="F190" s="228" t="s">
        <v>979</v>
      </c>
      <c r="G190" s="228"/>
      <c r="H190" s="228"/>
      <c r="I190" s="228"/>
      <c r="J190" s="162" t="s">
        <v>203</v>
      </c>
      <c r="K190" s="163">
        <v>0.83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261</v>
      </c>
      <c r="AT190" s="18" t="s">
        <v>200</v>
      </c>
      <c r="AU190" s="18" t="s">
        <v>178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261</v>
      </c>
      <c r="BM190" s="18" t="s">
        <v>1448</v>
      </c>
    </row>
    <row r="191" spans="2:65" s="1" customFormat="1" ht="25.5" customHeight="1">
      <c r="B191" s="131"/>
      <c r="C191" s="160" t="s">
        <v>404</v>
      </c>
      <c r="D191" s="160" t="s">
        <v>200</v>
      </c>
      <c r="E191" s="161" t="s">
        <v>981</v>
      </c>
      <c r="F191" s="228" t="s">
        <v>982</v>
      </c>
      <c r="G191" s="228"/>
      <c r="H191" s="228"/>
      <c r="I191" s="228"/>
      <c r="J191" s="162" t="s">
        <v>203</v>
      </c>
      <c r="K191" s="163">
        <v>8.3000000000000007</v>
      </c>
      <c r="L191" s="230">
        <v>0</v>
      </c>
      <c r="M191" s="230"/>
      <c r="N191" s="220">
        <f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>V191*K191</f>
        <v>0</v>
      </c>
      <c r="X191" s="166">
        <v>1.8000000000000001E-4</v>
      </c>
      <c r="Y191" s="166">
        <f>X191*K191</f>
        <v>1.4940000000000003E-3</v>
      </c>
      <c r="Z191" s="166">
        <v>0</v>
      </c>
      <c r="AA191" s="167">
        <f>Z191*K191</f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>IF(U191="základná",N191,0)</f>
        <v>0</v>
      </c>
      <c r="BF191" s="105">
        <f>IF(U191="znížená",N191,0)</f>
        <v>0</v>
      </c>
      <c r="BG191" s="105">
        <f>IF(U191="zákl. prenesená",N191,0)</f>
        <v>0</v>
      </c>
      <c r="BH191" s="105">
        <f>IF(U191="zníž. prenesená",N191,0)</f>
        <v>0</v>
      </c>
      <c r="BI191" s="105">
        <f>IF(U191="nulová",N191,0)</f>
        <v>0</v>
      </c>
      <c r="BJ191" s="18" t="s">
        <v>178</v>
      </c>
      <c r="BK191" s="168">
        <f>ROUND(L191*K191,3)</f>
        <v>0</v>
      </c>
      <c r="BL191" s="18" t="s">
        <v>261</v>
      </c>
      <c r="BM191" s="18" t="s">
        <v>1449</v>
      </c>
    </row>
    <row r="192" spans="2:65" s="9" customFormat="1" ht="37.35" customHeight="1">
      <c r="B192" s="149"/>
      <c r="C192" s="150"/>
      <c r="D192" s="151" t="s">
        <v>868</v>
      </c>
      <c r="E192" s="151"/>
      <c r="F192" s="151"/>
      <c r="G192" s="151"/>
      <c r="H192" s="151"/>
      <c r="I192" s="151"/>
      <c r="J192" s="151"/>
      <c r="K192" s="151"/>
      <c r="L192" s="151"/>
      <c r="M192" s="151"/>
      <c r="N192" s="224">
        <f>BK192</f>
        <v>0</v>
      </c>
      <c r="O192" s="225"/>
      <c r="P192" s="225"/>
      <c r="Q192" s="225"/>
      <c r="R192" s="152"/>
      <c r="T192" s="153"/>
      <c r="U192" s="150"/>
      <c r="V192" s="150"/>
      <c r="W192" s="154">
        <f>W193</f>
        <v>0</v>
      </c>
      <c r="X192" s="150"/>
      <c r="Y192" s="154">
        <f>Y193</f>
        <v>0</v>
      </c>
      <c r="Z192" s="150"/>
      <c r="AA192" s="155">
        <f>AA193</f>
        <v>0</v>
      </c>
      <c r="AR192" s="156" t="s">
        <v>209</v>
      </c>
      <c r="AT192" s="157" t="s">
        <v>76</v>
      </c>
      <c r="AU192" s="157" t="s">
        <v>77</v>
      </c>
      <c r="AY192" s="156" t="s">
        <v>199</v>
      </c>
      <c r="BK192" s="158">
        <f>BK193</f>
        <v>0</v>
      </c>
    </row>
    <row r="193" spans="2:65" s="9" customFormat="1" ht="19.95" customHeight="1">
      <c r="B193" s="149"/>
      <c r="C193" s="150"/>
      <c r="D193" s="159" t="s">
        <v>1375</v>
      </c>
      <c r="E193" s="159"/>
      <c r="F193" s="159"/>
      <c r="G193" s="159"/>
      <c r="H193" s="159"/>
      <c r="I193" s="159"/>
      <c r="J193" s="159"/>
      <c r="K193" s="159"/>
      <c r="L193" s="159"/>
      <c r="M193" s="159"/>
      <c r="N193" s="226">
        <f>BK193</f>
        <v>0</v>
      </c>
      <c r="O193" s="227"/>
      <c r="P193" s="227"/>
      <c r="Q193" s="227"/>
      <c r="R193" s="152"/>
      <c r="T193" s="153"/>
      <c r="U193" s="150"/>
      <c r="V193" s="150"/>
      <c r="W193" s="154">
        <f>SUM(W194:W195)</f>
        <v>0</v>
      </c>
      <c r="X193" s="150"/>
      <c r="Y193" s="154">
        <f>SUM(Y194:Y195)</f>
        <v>0</v>
      </c>
      <c r="Z193" s="150"/>
      <c r="AA193" s="155">
        <f>SUM(AA194:AA195)</f>
        <v>0</v>
      </c>
      <c r="AR193" s="156" t="s">
        <v>209</v>
      </c>
      <c r="AT193" s="157" t="s">
        <v>76</v>
      </c>
      <c r="AU193" s="157" t="s">
        <v>85</v>
      </c>
      <c r="AY193" s="156" t="s">
        <v>199</v>
      </c>
      <c r="BK193" s="158">
        <f>SUM(BK194:BK195)</f>
        <v>0</v>
      </c>
    </row>
    <row r="194" spans="2:65" s="1" customFormat="1" ht="16.5" customHeight="1">
      <c r="B194" s="131"/>
      <c r="C194" s="160" t="s">
        <v>408</v>
      </c>
      <c r="D194" s="160" t="s">
        <v>200</v>
      </c>
      <c r="E194" s="161" t="s">
        <v>1450</v>
      </c>
      <c r="F194" s="228" t="s">
        <v>1451</v>
      </c>
      <c r="G194" s="228"/>
      <c r="H194" s="228"/>
      <c r="I194" s="228"/>
      <c r="J194" s="162" t="s">
        <v>316</v>
      </c>
      <c r="K194" s="163">
        <v>4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631</v>
      </c>
      <c r="AT194" s="18" t="s">
        <v>200</v>
      </c>
      <c r="AU194" s="18" t="s">
        <v>178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631</v>
      </c>
      <c r="BM194" s="18" t="s">
        <v>1452</v>
      </c>
    </row>
    <row r="195" spans="2:65" s="1" customFormat="1" ht="16.5" customHeight="1">
      <c r="B195" s="131"/>
      <c r="C195" s="160" t="s">
        <v>412</v>
      </c>
      <c r="D195" s="160" t="s">
        <v>200</v>
      </c>
      <c r="E195" s="161" t="s">
        <v>1453</v>
      </c>
      <c r="F195" s="228" t="s">
        <v>1454</v>
      </c>
      <c r="G195" s="228"/>
      <c r="H195" s="228"/>
      <c r="I195" s="228"/>
      <c r="J195" s="162" t="s">
        <v>316</v>
      </c>
      <c r="K195" s="163">
        <v>4</v>
      </c>
      <c r="L195" s="230">
        <v>0</v>
      </c>
      <c r="M195" s="230"/>
      <c r="N195" s="220">
        <f>ROUND(L195*K195,3)</f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8" t="s">
        <v>631</v>
      </c>
      <c r="AT195" s="18" t="s">
        <v>200</v>
      </c>
      <c r="AU195" s="18" t="s">
        <v>178</v>
      </c>
      <c r="AY195" s="18" t="s">
        <v>199</v>
      </c>
      <c r="BE195" s="105">
        <f>IF(U195="základná",N195,0)</f>
        <v>0</v>
      </c>
      <c r="BF195" s="105">
        <f>IF(U195="znížená",N195,0)</f>
        <v>0</v>
      </c>
      <c r="BG195" s="105">
        <f>IF(U195="zákl. prenesená",N195,0)</f>
        <v>0</v>
      </c>
      <c r="BH195" s="105">
        <f>IF(U195="zníž. prenesená",N195,0)</f>
        <v>0</v>
      </c>
      <c r="BI195" s="105">
        <f>IF(U195="nulová",N195,0)</f>
        <v>0</v>
      </c>
      <c r="BJ195" s="18" t="s">
        <v>178</v>
      </c>
      <c r="BK195" s="168">
        <f>ROUND(L195*K195,3)</f>
        <v>0</v>
      </c>
      <c r="BL195" s="18" t="s">
        <v>631</v>
      </c>
      <c r="BM195" s="18" t="s">
        <v>1455</v>
      </c>
    </row>
    <row r="196" spans="2:65" s="9" customFormat="1" ht="37.35" customHeight="1">
      <c r="B196" s="149"/>
      <c r="C196" s="150"/>
      <c r="D196" s="151" t="s">
        <v>172</v>
      </c>
      <c r="E196" s="151"/>
      <c r="F196" s="151"/>
      <c r="G196" s="151"/>
      <c r="H196" s="151"/>
      <c r="I196" s="151"/>
      <c r="J196" s="151"/>
      <c r="K196" s="151"/>
      <c r="L196" s="151"/>
      <c r="M196" s="151"/>
      <c r="N196" s="259">
        <f>BK196</f>
        <v>0</v>
      </c>
      <c r="O196" s="260"/>
      <c r="P196" s="260"/>
      <c r="Q196" s="260"/>
      <c r="R196" s="152"/>
      <c r="T196" s="153"/>
      <c r="U196" s="150"/>
      <c r="V196" s="150"/>
      <c r="W196" s="154">
        <f>SUM(W197:W201)</f>
        <v>0</v>
      </c>
      <c r="X196" s="150"/>
      <c r="Y196" s="154">
        <f>SUM(Y197:Y201)</f>
        <v>0</v>
      </c>
      <c r="Z196" s="150"/>
      <c r="AA196" s="155">
        <f>SUM(AA197:AA201)</f>
        <v>0</v>
      </c>
      <c r="AR196" s="156" t="s">
        <v>204</v>
      </c>
      <c r="AT196" s="157" t="s">
        <v>76</v>
      </c>
      <c r="AU196" s="157" t="s">
        <v>77</v>
      </c>
      <c r="AY196" s="156" t="s">
        <v>199</v>
      </c>
      <c r="BK196" s="158">
        <f>SUM(BK197:BK201)</f>
        <v>0</v>
      </c>
    </row>
    <row r="197" spans="2:65" s="1" customFormat="1" ht="51" customHeight="1">
      <c r="B197" s="131"/>
      <c r="C197" s="160" t="s">
        <v>416</v>
      </c>
      <c r="D197" s="160" t="s">
        <v>200</v>
      </c>
      <c r="E197" s="161" t="s">
        <v>85</v>
      </c>
      <c r="F197" s="228" t="s">
        <v>421</v>
      </c>
      <c r="G197" s="228"/>
      <c r="H197" s="228"/>
      <c r="I197" s="228"/>
      <c r="J197" s="162" t="s">
        <v>5</v>
      </c>
      <c r="K197" s="163">
        <v>0</v>
      </c>
      <c r="L197" s="230">
        <v>0</v>
      </c>
      <c r="M197" s="230"/>
      <c r="N197" s="220">
        <f>ROUND(L197*K197,3)</f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8" t="s">
        <v>422</v>
      </c>
      <c r="AT197" s="18" t="s">
        <v>200</v>
      </c>
      <c r="AU197" s="18" t="s">
        <v>85</v>
      </c>
      <c r="AY197" s="18" t="s">
        <v>199</v>
      </c>
      <c r="BE197" s="105">
        <f>IF(U197="základná",N197,0)</f>
        <v>0</v>
      </c>
      <c r="BF197" s="105">
        <f>IF(U197="znížená",N197,0)</f>
        <v>0</v>
      </c>
      <c r="BG197" s="105">
        <f>IF(U197="zákl. prenesená",N197,0)</f>
        <v>0</v>
      </c>
      <c r="BH197" s="105">
        <f>IF(U197="zníž. prenesená",N197,0)</f>
        <v>0</v>
      </c>
      <c r="BI197" s="105">
        <f>IF(U197="nulová",N197,0)</f>
        <v>0</v>
      </c>
      <c r="BJ197" s="18" t="s">
        <v>178</v>
      </c>
      <c r="BK197" s="168">
        <f>ROUND(L197*K197,3)</f>
        <v>0</v>
      </c>
      <c r="BL197" s="18" t="s">
        <v>422</v>
      </c>
      <c r="BM197" s="18" t="s">
        <v>1456</v>
      </c>
    </row>
    <row r="198" spans="2:65" s="1" customFormat="1" ht="51" customHeight="1">
      <c r="B198" s="131"/>
      <c r="C198" s="160" t="s">
        <v>420</v>
      </c>
      <c r="D198" s="160" t="s">
        <v>200</v>
      </c>
      <c r="E198" s="161" t="s">
        <v>178</v>
      </c>
      <c r="F198" s="228" t="s">
        <v>425</v>
      </c>
      <c r="G198" s="228"/>
      <c r="H198" s="228"/>
      <c r="I198" s="228"/>
      <c r="J198" s="162" t="s">
        <v>5</v>
      </c>
      <c r="K198" s="163">
        <v>0</v>
      </c>
      <c r="L198" s="230">
        <v>0</v>
      </c>
      <c r="M198" s="230"/>
      <c r="N198" s="220">
        <f>ROUND(L198*K198,3)</f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8" t="s">
        <v>422</v>
      </c>
      <c r="AT198" s="18" t="s">
        <v>200</v>
      </c>
      <c r="AU198" s="18" t="s">
        <v>85</v>
      </c>
      <c r="AY198" s="18" t="s">
        <v>199</v>
      </c>
      <c r="BE198" s="105">
        <f>IF(U198="základná",N198,0)</f>
        <v>0</v>
      </c>
      <c r="BF198" s="105">
        <f>IF(U198="znížená",N198,0)</f>
        <v>0</v>
      </c>
      <c r="BG198" s="105">
        <f>IF(U198="zákl. prenesená",N198,0)</f>
        <v>0</v>
      </c>
      <c r="BH198" s="105">
        <f>IF(U198="zníž. prenesená",N198,0)</f>
        <v>0</v>
      </c>
      <c r="BI198" s="105">
        <f>IF(U198="nulová",N198,0)</f>
        <v>0</v>
      </c>
      <c r="BJ198" s="18" t="s">
        <v>178</v>
      </c>
      <c r="BK198" s="168">
        <f>ROUND(L198*K198,3)</f>
        <v>0</v>
      </c>
      <c r="BL198" s="18" t="s">
        <v>422</v>
      </c>
      <c r="BM198" s="18" t="s">
        <v>1457</v>
      </c>
    </row>
    <row r="199" spans="2:65" s="1" customFormat="1" ht="63.75" customHeight="1">
      <c r="B199" s="131"/>
      <c r="C199" s="160" t="s">
        <v>424</v>
      </c>
      <c r="D199" s="160" t="s">
        <v>200</v>
      </c>
      <c r="E199" s="161" t="s">
        <v>209</v>
      </c>
      <c r="F199" s="228" t="s">
        <v>428</v>
      </c>
      <c r="G199" s="228"/>
      <c r="H199" s="228"/>
      <c r="I199" s="228"/>
      <c r="J199" s="162" t="s">
        <v>5</v>
      </c>
      <c r="K199" s="163">
        <v>0</v>
      </c>
      <c r="L199" s="230">
        <v>0</v>
      </c>
      <c r="M199" s="230"/>
      <c r="N199" s="220">
        <f>ROUND(L199*K199,3)</f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8" t="s">
        <v>422</v>
      </c>
      <c r="AT199" s="18" t="s">
        <v>200</v>
      </c>
      <c r="AU199" s="18" t="s">
        <v>85</v>
      </c>
      <c r="AY199" s="18" t="s">
        <v>199</v>
      </c>
      <c r="BE199" s="105">
        <f>IF(U199="základná",N199,0)</f>
        <v>0</v>
      </c>
      <c r="BF199" s="105">
        <f>IF(U199="znížená",N199,0)</f>
        <v>0</v>
      </c>
      <c r="BG199" s="105">
        <f>IF(U199="zákl. prenesená",N199,0)</f>
        <v>0</v>
      </c>
      <c r="BH199" s="105">
        <f>IF(U199="zníž. prenesená",N199,0)</f>
        <v>0</v>
      </c>
      <c r="BI199" s="105">
        <f>IF(U199="nulová",N199,0)</f>
        <v>0</v>
      </c>
      <c r="BJ199" s="18" t="s">
        <v>178</v>
      </c>
      <c r="BK199" s="168">
        <f>ROUND(L199*K199,3)</f>
        <v>0</v>
      </c>
      <c r="BL199" s="18" t="s">
        <v>422</v>
      </c>
      <c r="BM199" s="18" t="s">
        <v>1458</v>
      </c>
    </row>
    <row r="200" spans="2:65" s="1" customFormat="1" ht="51" customHeight="1">
      <c r="B200" s="131"/>
      <c r="C200" s="160" t="s">
        <v>427</v>
      </c>
      <c r="D200" s="160" t="s">
        <v>200</v>
      </c>
      <c r="E200" s="161" t="s">
        <v>216</v>
      </c>
      <c r="F200" s="228" t="s">
        <v>431</v>
      </c>
      <c r="G200" s="228"/>
      <c r="H200" s="228"/>
      <c r="I200" s="228"/>
      <c r="J200" s="162" t="s">
        <v>5</v>
      </c>
      <c r="K200" s="163">
        <v>0</v>
      </c>
      <c r="L200" s="230">
        <v>0</v>
      </c>
      <c r="M200" s="230"/>
      <c r="N200" s="220">
        <f>ROUND(L200*K200,3)</f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>V200*K200</f>
        <v>0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18" t="s">
        <v>422</v>
      </c>
      <c r="AT200" s="18" t="s">
        <v>200</v>
      </c>
      <c r="AU200" s="18" t="s">
        <v>85</v>
      </c>
      <c r="AY200" s="18" t="s">
        <v>199</v>
      </c>
      <c r="BE200" s="105">
        <f>IF(U200="základná",N200,0)</f>
        <v>0</v>
      </c>
      <c r="BF200" s="105">
        <f>IF(U200="znížená",N200,0)</f>
        <v>0</v>
      </c>
      <c r="BG200" s="105">
        <f>IF(U200="zákl. prenesená",N200,0)</f>
        <v>0</v>
      </c>
      <c r="BH200" s="105">
        <f>IF(U200="zníž. prenesená",N200,0)</f>
        <v>0</v>
      </c>
      <c r="BI200" s="105">
        <f>IF(U200="nulová",N200,0)</f>
        <v>0</v>
      </c>
      <c r="BJ200" s="18" t="s">
        <v>178</v>
      </c>
      <c r="BK200" s="168">
        <f>ROUND(L200*K200,3)</f>
        <v>0</v>
      </c>
      <c r="BL200" s="18" t="s">
        <v>422</v>
      </c>
      <c r="BM200" s="18" t="s">
        <v>1459</v>
      </c>
    </row>
    <row r="201" spans="2:65" s="1" customFormat="1" ht="25.5" customHeight="1">
      <c r="B201" s="131"/>
      <c r="C201" s="160" t="s">
        <v>430</v>
      </c>
      <c r="D201" s="160" t="s">
        <v>200</v>
      </c>
      <c r="E201" s="161" t="s">
        <v>220</v>
      </c>
      <c r="F201" s="228" t="s">
        <v>434</v>
      </c>
      <c r="G201" s="228"/>
      <c r="H201" s="228"/>
      <c r="I201" s="228"/>
      <c r="J201" s="162" t="s">
        <v>5</v>
      </c>
      <c r="K201" s="163">
        <v>0</v>
      </c>
      <c r="L201" s="230">
        <v>0</v>
      </c>
      <c r="M201" s="230"/>
      <c r="N201" s="220">
        <f>ROUND(L201*K201,3)</f>
        <v>0</v>
      </c>
      <c r="O201" s="220"/>
      <c r="P201" s="220"/>
      <c r="Q201" s="220"/>
      <c r="R201" s="134"/>
      <c r="T201" s="165" t="s">
        <v>5</v>
      </c>
      <c r="U201" s="43" t="s">
        <v>44</v>
      </c>
      <c r="V201" s="35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8" t="s">
        <v>422</v>
      </c>
      <c r="AT201" s="18" t="s">
        <v>200</v>
      </c>
      <c r="AU201" s="18" t="s">
        <v>85</v>
      </c>
      <c r="AY201" s="18" t="s">
        <v>199</v>
      </c>
      <c r="BE201" s="105">
        <f>IF(U201="základná",N201,0)</f>
        <v>0</v>
      </c>
      <c r="BF201" s="105">
        <f>IF(U201="znížená",N201,0)</f>
        <v>0</v>
      </c>
      <c r="BG201" s="105">
        <f>IF(U201="zákl. prenesená",N201,0)</f>
        <v>0</v>
      </c>
      <c r="BH201" s="105">
        <f>IF(U201="zníž. prenesená",N201,0)</f>
        <v>0</v>
      </c>
      <c r="BI201" s="105">
        <f>IF(U201="nulová",N201,0)</f>
        <v>0</v>
      </c>
      <c r="BJ201" s="18" t="s">
        <v>178</v>
      </c>
      <c r="BK201" s="168">
        <f>ROUND(L201*K201,3)</f>
        <v>0</v>
      </c>
      <c r="BL201" s="18" t="s">
        <v>422</v>
      </c>
      <c r="BM201" s="18" t="s">
        <v>1460</v>
      </c>
    </row>
    <row r="202" spans="2:65" s="9" customFormat="1" ht="37.35" customHeight="1">
      <c r="B202" s="149"/>
      <c r="C202" s="150"/>
      <c r="D202" s="151" t="s">
        <v>173</v>
      </c>
      <c r="E202" s="151"/>
      <c r="F202" s="151"/>
      <c r="G202" s="151"/>
      <c r="H202" s="151"/>
      <c r="I202" s="151"/>
      <c r="J202" s="151"/>
      <c r="K202" s="151"/>
      <c r="L202" s="151"/>
      <c r="M202" s="151"/>
      <c r="N202" s="224">
        <f>BK202</f>
        <v>0</v>
      </c>
      <c r="O202" s="225"/>
      <c r="P202" s="225"/>
      <c r="Q202" s="225"/>
      <c r="R202" s="152"/>
      <c r="T202" s="153"/>
      <c r="U202" s="150"/>
      <c r="V202" s="150"/>
      <c r="W202" s="154">
        <f>W203</f>
        <v>0</v>
      </c>
      <c r="X202" s="150"/>
      <c r="Y202" s="154">
        <f>Y203</f>
        <v>0</v>
      </c>
      <c r="Z202" s="150"/>
      <c r="AA202" s="155">
        <f>AA203</f>
        <v>0</v>
      </c>
      <c r="AR202" s="156" t="s">
        <v>216</v>
      </c>
      <c r="AT202" s="157" t="s">
        <v>76</v>
      </c>
      <c r="AU202" s="157" t="s">
        <v>77</v>
      </c>
      <c r="AY202" s="156" t="s">
        <v>199</v>
      </c>
      <c r="BK202" s="158">
        <f>BK203</f>
        <v>0</v>
      </c>
    </row>
    <row r="203" spans="2:65" s="9" customFormat="1" ht="19.95" customHeight="1">
      <c r="B203" s="149"/>
      <c r="C203" s="150"/>
      <c r="D203" s="159" t="s">
        <v>174</v>
      </c>
      <c r="E203" s="159"/>
      <c r="F203" s="159"/>
      <c r="G203" s="159"/>
      <c r="H203" s="159"/>
      <c r="I203" s="159"/>
      <c r="J203" s="159"/>
      <c r="K203" s="159"/>
      <c r="L203" s="159"/>
      <c r="M203" s="159"/>
      <c r="N203" s="226">
        <f>BK203</f>
        <v>0</v>
      </c>
      <c r="O203" s="227"/>
      <c r="P203" s="227"/>
      <c r="Q203" s="227"/>
      <c r="R203" s="152"/>
      <c r="T203" s="153"/>
      <c r="U203" s="150"/>
      <c r="V203" s="150"/>
      <c r="W203" s="154">
        <f>W204</f>
        <v>0</v>
      </c>
      <c r="X203" s="150"/>
      <c r="Y203" s="154">
        <f>Y204</f>
        <v>0</v>
      </c>
      <c r="Z203" s="150"/>
      <c r="AA203" s="155">
        <f>AA204</f>
        <v>0</v>
      </c>
      <c r="AR203" s="156" t="s">
        <v>216</v>
      </c>
      <c r="AT203" s="157" t="s">
        <v>76</v>
      </c>
      <c r="AU203" s="157" t="s">
        <v>85</v>
      </c>
      <c r="AY203" s="156" t="s">
        <v>199</v>
      </c>
      <c r="BK203" s="158">
        <f>BK204</f>
        <v>0</v>
      </c>
    </row>
    <row r="204" spans="2:65" s="1" customFormat="1" ht="25.5" customHeight="1">
      <c r="B204" s="131"/>
      <c r="C204" s="160" t="s">
        <v>433</v>
      </c>
      <c r="D204" s="160" t="s">
        <v>200</v>
      </c>
      <c r="E204" s="161" t="s">
        <v>437</v>
      </c>
      <c r="F204" s="228" t="s">
        <v>438</v>
      </c>
      <c r="G204" s="228"/>
      <c r="H204" s="228"/>
      <c r="I204" s="228"/>
      <c r="J204" s="162" t="s">
        <v>439</v>
      </c>
      <c r="K204" s="163">
        <v>1</v>
      </c>
      <c r="L204" s="230">
        <v>0</v>
      </c>
      <c r="M204" s="230"/>
      <c r="N204" s="220">
        <f>ROUND(L204*K204,3)</f>
        <v>0</v>
      </c>
      <c r="O204" s="220"/>
      <c r="P204" s="220"/>
      <c r="Q204" s="220"/>
      <c r="R204" s="134"/>
      <c r="T204" s="165" t="s">
        <v>5</v>
      </c>
      <c r="U204" s="43" t="s">
        <v>44</v>
      </c>
      <c r="V204" s="35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8" t="s">
        <v>440</v>
      </c>
      <c r="AT204" s="18" t="s">
        <v>200</v>
      </c>
      <c r="AU204" s="18" t="s">
        <v>178</v>
      </c>
      <c r="AY204" s="18" t="s">
        <v>199</v>
      </c>
      <c r="BE204" s="105">
        <f>IF(U204="základná",N204,0)</f>
        <v>0</v>
      </c>
      <c r="BF204" s="105">
        <f>IF(U204="znížená",N204,0)</f>
        <v>0</v>
      </c>
      <c r="BG204" s="105">
        <f>IF(U204="zákl. prenesená",N204,0)</f>
        <v>0</v>
      </c>
      <c r="BH204" s="105">
        <f>IF(U204="zníž. prenesená",N204,0)</f>
        <v>0</v>
      </c>
      <c r="BI204" s="105">
        <f>IF(U204="nulová",N204,0)</f>
        <v>0</v>
      </c>
      <c r="BJ204" s="18" t="s">
        <v>178</v>
      </c>
      <c r="BK204" s="168">
        <f>ROUND(L204*K204,3)</f>
        <v>0</v>
      </c>
      <c r="BL204" s="18" t="s">
        <v>440</v>
      </c>
      <c r="BM204" s="18" t="s">
        <v>1461</v>
      </c>
    </row>
    <row r="205" spans="2:65" s="1" customFormat="1" ht="49.95" customHeight="1">
      <c r="B205" s="34"/>
      <c r="C205" s="35"/>
      <c r="D205" s="151"/>
      <c r="E205" s="35"/>
      <c r="F205" s="35"/>
      <c r="G205" s="35"/>
      <c r="H205" s="35"/>
      <c r="I205" s="35"/>
      <c r="J205" s="35"/>
      <c r="K205" s="35"/>
      <c r="L205" s="35"/>
      <c r="M205" s="35"/>
      <c r="N205" s="224"/>
      <c r="O205" s="225"/>
      <c r="P205" s="225"/>
      <c r="Q205" s="225"/>
      <c r="R205" s="36"/>
      <c r="T205" s="173"/>
      <c r="U205" s="55"/>
      <c r="V205" s="55"/>
      <c r="W205" s="55"/>
      <c r="X205" s="55"/>
      <c r="Y205" s="55"/>
      <c r="Z205" s="55"/>
      <c r="AA205" s="57"/>
      <c r="AT205" s="18"/>
      <c r="AU205" s="18"/>
      <c r="AY205" s="18"/>
      <c r="BK205" s="168"/>
    </row>
    <row r="206" spans="2:65" s="1" customFormat="1" ht="6.9" customHeight="1">
      <c r="B206" s="58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60"/>
    </row>
  </sheetData>
  <mergeCells count="271">
    <mergeCell ref="N192:Q192"/>
    <mergeCell ref="N188:Q188"/>
    <mergeCell ref="N186:Q186"/>
    <mergeCell ref="F199:I199"/>
    <mergeCell ref="F200:I200"/>
    <mergeCell ref="F201:I201"/>
    <mergeCell ref="F204:I204"/>
    <mergeCell ref="N198:Q198"/>
    <mergeCell ref="N197:Q197"/>
    <mergeCell ref="N199:Q199"/>
    <mergeCell ref="N200:Q200"/>
    <mergeCell ref="N201:Q201"/>
    <mergeCell ref="N204:Q204"/>
    <mergeCell ref="N202:Q202"/>
    <mergeCell ref="N203:Q203"/>
    <mergeCell ref="F188:I188"/>
    <mergeCell ref="F186:I186"/>
    <mergeCell ref="F187:I187"/>
    <mergeCell ref="F190:I190"/>
    <mergeCell ref="F191:I191"/>
    <mergeCell ref="F194:I194"/>
    <mergeCell ref="F195:I195"/>
    <mergeCell ref="F197:I197"/>
    <mergeCell ref="F198:I198"/>
    <mergeCell ref="F176:I176"/>
    <mergeCell ref="F177:I177"/>
    <mergeCell ref="F178:I178"/>
    <mergeCell ref="N205:Q205"/>
    <mergeCell ref="L188:M188"/>
    <mergeCell ref="L186:M186"/>
    <mergeCell ref="L187:M187"/>
    <mergeCell ref="L190:M190"/>
    <mergeCell ref="L191:M191"/>
    <mergeCell ref="L194:M194"/>
    <mergeCell ref="L195:M195"/>
    <mergeCell ref="L197:M197"/>
    <mergeCell ref="L198:M198"/>
    <mergeCell ref="L199:M199"/>
    <mergeCell ref="L200:M200"/>
    <mergeCell ref="L201:M201"/>
    <mergeCell ref="L204:M204"/>
    <mergeCell ref="N195:Q195"/>
    <mergeCell ref="N194:Q194"/>
    <mergeCell ref="N193:Q193"/>
    <mergeCell ref="N196:Q196"/>
    <mergeCell ref="N191:Q191"/>
    <mergeCell ref="N190:Q190"/>
    <mergeCell ref="N189:Q189"/>
    <mergeCell ref="F181:I181"/>
    <mergeCell ref="F182:I182"/>
    <mergeCell ref="F183:I183"/>
    <mergeCell ref="F184:I184"/>
    <mergeCell ref="L166:M166"/>
    <mergeCell ref="L167:M167"/>
    <mergeCell ref="L169:M169"/>
    <mergeCell ref="L172:M172"/>
    <mergeCell ref="L173:M173"/>
    <mergeCell ref="L174:M174"/>
    <mergeCell ref="L176:M176"/>
    <mergeCell ref="L177:M177"/>
    <mergeCell ref="L178:M178"/>
    <mergeCell ref="L180:M180"/>
    <mergeCell ref="L181:M181"/>
    <mergeCell ref="L182:M182"/>
    <mergeCell ref="L183:M183"/>
    <mergeCell ref="L184:M184"/>
    <mergeCell ref="F166:I166"/>
    <mergeCell ref="F167:I167"/>
    <mergeCell ref="F169:I169"/>
    <mergeCell ref="F172:I172"/>
    <mergeCell ref="F173:I173"/>
    <mergeCell ref="F174:I174"/>
    <mergeCell ref="S2:AC2"/>
    <mergeCell ref="M27:P27"/>
    <mergeCell ref="M28:P28"/>
    <mergeCell ref="M30:P30"/>
    <mergeCell ref="H32:J32"/>
    <mergeCell ref="M32:P32"/>
    <mergeCell ref="H33:J33"/>
    <mergeCell ref="M33:P33"/>
    <mergeCell ref="N187:Q187"/>
    <mergeCell ref="N185:Q185"/>
    <mergeCell ref="N168:Q168"/>
    <mergeCell ref="N176:Q176"/>
    <mergeCell ref="N178:Q178"/>
    <mergeCell ref="N177:Q177"/>
    <mergeCell ref="N180:Q180"/>
    <mergeCell ref="N181:Q181"/>
    <mergeCell ref="N182:Q182"/>
    <mergeCell ref="N183:Q183"/>
    <mergeCell ref="N184:Q184"/>
    <mergeCell ref="N170:Q170"/>
    <mergeCell ref="N171:Q171"/>
    <mergeCell ref="N175:Q175"/>
    <mergeCell ref="N179:Q179"/>
    <mergeCell ref="F180:I180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N130:Q130"/>
    <mergeCell ref="N131:Q131"/>
    <mergeCell ref="N132:Q132"/>
    <mergeCell ref="F133:I133"/>
    <mergeCell ref="F134:I134"/>
    <mergeCell ref="L133:M133"/>
    <mergeCell ref="N133:Q133"/>
    <mergeCell ref="L134:M134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F135:I135"/>
    <mergeCell ref="F138:I138"/>
    <mergeCell ref="F137:I137"/>
    <mergeCell ref="F136:I136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49:I149"/>
    <mergeCell ref="F150:I150"/>
    <mergeCell ref="L135:M135"/>
    <mergeCell ref="L140:M140"/>
    <mergeCell ref="L136:M136"/>
    <mergeCell ref="L137:M137"/>
    <mergeCell ref="L138:M138"/>
    <mergeCell ref="L139:M139"/>
    <mergeCell ref="L141:M141"/>
    <mergeCell ref="L142:M142"/>
    <mergeCell ref="L143:M143"/>
    <mergeCell ref="L144:M144"/>
    <mergeCell ref="L145:M145"/>
    <mergeCell ref="L146:M146"/>
    <mergeCell ref="L147:M147"/>
    <mergeCell ref="L149:M149"/>
    <mergeCell ref="L150:M150"/>
    <mergeCell ref="N142:Q142"/>
    <mergeCell ref="N145:Q145"/>
    <mergeCell ref="N143:Q143"/>
    <mergeCell ref="N144:Q144"/>
    <mergeCell ref="N146:Q146"/>
    <mergeCell ref="N147:Q147"/>
    <mergeCell ref="N149:Q149"/>
    <mergeCell ref="N150:Q150"/>
    <mergeCell ref="N151:Q151"/>
    <mergeCell ref="N152:Q152"/>
    <mergeCell ref="N153:Q153"/>
    <mergeCell ref="N154:Q154"/>
    <mergeCell ref="N155:Q155"/>
    <mergeCell ref="N156:Q156"/>
    <mergeCell ref="N157:Q157"/>
    <mergeCell ref="N148:Q148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N167:Q167"/>
    <mergeCell ref="N169:Q169"/>
    <mergeCell ref="N172:Q172"/>
    <mergeCell ref="N173:Q173"/>
    <mergeCell ref="N174:Q174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</mergeCells>
  <hyperlinks>
    <hyperlink ref="F1:G1" location="C2" display="1) Krycí list rozpočtu" xr:uid="{00000000-0004-0000-0A00-000000000000}"/>
    <hyperlink ref="H1:K1" location="C86" display="2) Rekapitulácia rozpočtu" xr:uid="{00000000-0004-0000-0A00-000001000000}"/>
    <hyperlink ref="L1" location="C129" display="3) Rozpočet" xr:uid="{00000000-0004-0000-0A00-000002000000}"/>
    <hyperlink ref="S1:T1" location="'Rekapitulácia stavby'!C2" display="Rekapitulácia stavby" xr:uid="{00000000-0004-0000-0A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N204"/>
  <sheetViews>
    <sheetView showGridLines="0" workbookViewId="0">
      <pane ySplit="1" topLeftCell="A2" activePane="bottomLeft" state="frozen"/>
      <selection pane="bottomLeft" activeCell="AD8" sqref="AD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116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1979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N101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(SUM(BE101:BE108)+SUM(BE126:BE202))</f>
        <v>0</v>
      </c>
      <c r="I32" s="249"/>
      <c r="J32" s="249"/>
      <c r="K32" s="35"/>
      <c r="L32" s="35"/>
      <c r="M32" s="255">
        <f>ROUND((SUM(BE101:BE108)+SUM(BE126:BE202)),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(SUM(BF101:BF108)+SUM(BF126:BF202))</f>
        <v>0</v>
      </c>
      <c r="I33" s="249"/>
      <c r="J33" s="249"/>
      <c r="K33" s="35"/>
      <c r="L33" s="35"/>
      <c r="M33" s="255">
        <f>ROUND((SUM(BF101:BF108)+SUM(BF126:BF202)),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(SUM(BG101:BG108)+SUM(BG126:BG202))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(SUM(BH101:BH108)+SUM(BH126:BH202))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(SUM(BI101:BI108)+SUM(BI126:BI202))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E4-strecha - E4.1 33-06 Administratívna budova SBU-E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N126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N127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N128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164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N131</f>
        <v>0</v>
      </c>
      <c r="O91" s="243"/>
      <c r="P91" s="243"/>
      <c r="Q91" s="243"/>
      <c r="R91" s="128"/>
    </row>
    <row r="92" spans="2:47" s="6" customFormat="1" ht="24.9" customHeight="1">
      <c r="B92" s="122"/>
      <c r="C92" s="123"/>
      <c r="D92" s="124" t="s">
        <v>165</v>
      </c>
      <c r="E92" s="123"/>
      <c r="F92" s="123"/>
      <c r="G92" s="123"/>
      <c r="H92" s="123"/>
      <c r="I92" s="123"/>
      <c r="J92" s="123"/>
      <c r="K92" s="123"/>
      <c r="L92" s="123"/>
      <c r="M92" s="123"/>
      <c r="N92" s="241">
        <f>N133</f>
        <v>0</v>
      </c>
      <c r="O92" s="242"/>
      <c r="P92" s="242"/>
      <c r="Q92" s="242"/>
      <c r="R92" s="125"/>
    </row>
    <row r="93" spans="2:47" s="7" customFormat="1" ht="19.95" customHeight="1">
      <c r="B93" s="126"/>
      <c r="C93" s="127"/>
      <c r="D93" s="101" t="s">
        <v>444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2">
        <f>N134</f>
        <v>0</v>
      </c>
      <c r="O93" s="243"/>
      <c r="P93" s="243"/>
      <c r="Q93" s="243"/>
      <c r="R93" s="128"/>
    </row>
    <row r="94" spans="2:47" s="7" customFormat="1" ht="19.95" customHeight="1">
      <c r="B94" s="126"/>
      <c r="C94" s="127"/>
      <c r="D94" s="101" t="s">
        <v>166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N167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446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N176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168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N182</f>
        <v>0</v>
      </c>
      <c r="O96" s="243"/>
      <c r="P96" s="243"/>
      <c r="Q96" s="243"/>
      <c r="R96" s="128"/>
    </row>
    <row r="97" spans="2:65" s="6" customFormat="1" ht="24.9" customHeight="1">
      <c r="B97" s="122"/>
      <c r="C97" s="123"/>
      <c r="D97" s="124" t="s">
        <v>172</v>
      </c>
      <c r="E97" s="123"/>
      <c r="F97" s="123"/>
      <c r="G97" s="123"/>
      <c r="H97" s="123"/>
      <c r="I97" s="123"/>
      <c r="J97" s="123"/>
      <c r="K97" s="123"/>
      <c r="L97" s="123"/>
      <c r="M97" s="123"/>
      <c r="N97" s="241">
        <f>N194</f>
        <v>0</v>
      </c>
      <c r="O97" s="242"/>
      <c r="P97" s="242"/>
      <c r="Q97" s="242"/>
      <c r="R97" s="125"/>
    </row>
    <row r="98" spans="2:65" s="6" customFormat="1" ht="24.9" customHeight="1">
      <c r="B98" s="122"/>
      <c r="C98" s="123"/>
      <c r="D98" s="124" t="s">
        <v>173</v>
      </c>
      <c r="E98" s="123"/>
      <c r="F98" s="123"/>
      <c r="G98" s="123"/>
      <c r="H98" s="123"/>
      <c r="I98" s="123"/>
      <c r="J98" s="123"/>
      <c r="K98" s="123"/>
      <c r="L98" s="123"/>
      <c r="M98" s="123"/>
      <c r="N98" s="241">
        <f>N200</f>
        <v>0</v>
      </c>
      <c r="O98" s="242"/>
      <c r="P98" s="242"/>
      <c r="Q98" s="242"/>
      <c r="R98" s="125"/>
    </row>
    <row r="99" spans="2:65" s="7" customFormat="1" ht="19.95" customHeight="1">
      <c r="B99" s="126"/>
      <c r="C99" s="127"/>
      <c r="D99" s="101" t="s">
        <v>174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82">
        <f>N201</f>
        <v>0</v>
      </c>
      <c r="O99" s="243"/>
      <c r="P99" s="243"/>
      <c r="Q99" s="243"/>
      <c r="R99" s="128"/>
    </row>
    <row r="100" spans="2:65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>
      <c r="B101" s="34"/>
      <c r="C101" s="121" t="s">
        <v>175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240">
        <f>ROUND(N102+N103+N104+N105+N106+N107,2)</f>
        <v>0</v>
      </c>
      <c r="O101" s="245"/>
      <c r="P101" s="245"/>
      <c r="Q101" s="245"/>
      <c r="R101" s="36"/>
      <c r="T101" s="129"/>
      <c r="U101" s="130" t="s">
        <v>41</v>
      </c>
    </row>
    <row r="102" spans="2:65" s="1" customFormat="1" ht="18" customHeight="1">
      <c r="B102" s="131"/>
      <c r="C102" s="132"/>
      <c r="D102" s="179" t="s">
        <v>176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ref="BE102:BE107" si="0">IF(U102="základná",N102,0)</f>
        <v>0</v>
      </c>
      <c r="BF102" s="139">
        <f t="shared" ref="BF102:BF107" si="1">IF(U102="znížená",N102,0)</f>
        <v>0</v>
      </c>
      <c r="BG102" s="139">
        <f t="shared" ref="BG102:BG107" si="2">IF(U102="zákl. prenesená",N102,0)</f>
        <v>0</v>
      </c>
      <c r="BH102" s="139">
        <f t="shared" ref="BH102:BH107" si="3">IF(U102="zníž. prenesená",N102,0)</f>
        <v>0</v>
      </c>
      <c r="BI102" s="139">
        <f t="shared" ref="BI102:BI107" si="4">IF(U102="nulová",N102,0)</f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179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79" t="s">
        <v>180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181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182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33" t="s">
        <v>183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40"/>
      <c r="U107" s="141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184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29.25" customHeight="1">
      <c r="B109" s="34"/>
      <c r="C109" s="112" t="s">
        <v>146</v>
      </c>
      <c r="D109" s="113"/>
      <c r="E109" s="113"/>
      <c r="F109" s="113"/>
      <c r="G109" s="113"/>
      <c r="H109" s="113"/>
      <c r="I109" s="113"/>
      <c r="J109" s="113"/>
      <c r="K109" s="113"/>
      <c r="L109" s="178">
        <f>ROUND(SUM(N88+N101),2)</f>
        <v>0</v>
      </c>
      <c r="M109" s="178"/>
      <c r="N109" s="178"/>
      <c r="O109" s="178"/>
      <c r="P109" s="178"/>
      <c r="Q109" s="178"/>
      <c r="R109" s="36"/>
    </row>
    <row r="110" spans="2:65" s="1" customFormat="1" ht="6.9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</row>
    <row r="114" spans="2:63" s="1" customFormat="1" ht="6.9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3" s="1" customFormat="1" ht="36.9" customHeight="1">
      <c r="B115" s="34"/>
      <c r="C115" s="193" t="s">
        <v>185</v>
      </c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36"/>
    </row>
    <row r="116" spans="2:63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3" s="1" customFormat="1" ht="30" customHeight="1">
      <c r="B117" s="34"/>
      <c r="C117" s="29" t="s">
        <v>17</v>
      </c>
      <c r="D117" s="35"/>
      <c r="E117" s="35"/>
      <c r="F117" s="250" t="str">
        <f>F6</f>
        <v>IA 0138/0 ENERGETICKÉ ÚSPORY BUDOV</v>
      </c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35"/>
      <c r="R117" s="36"/>
    </row>
    <row r="118" spans="2:63" s="1" customFormat="1" ht="36.9" customHeight="1">
      <c r="B118" s="34"/>
      <c r="C118" s="68" t="s">
        <v>153</v>
      </c>
      <c r="D118" s="35"/>
      <c r="E118" s="35"/>
      <c r="F118" s="195" t="str">
        <f>F7</f>
        <v>E4-strecha - E4.1 33-06 Administratívna budova SBU-E Oprava a zateplenie strechy</v>
      </c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35"/>
      <c r="R118" s="36"/>
    </row>
    <row r="119" spans="2:63" s="1" customFormat="1" ht="6.9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21</v>
      </c>
      <c r="D120" s="35"/>
      <c r="E120" s="35"/>
      <c r="F120" s="27" t="str">
        <f>F9</f>
        <v>DUSLO a.s. ŠAĽA</v>
      </c>
      <c r="G120" s="35"/>
      <c r="H120" s="35"/>
      <c r="I120" s="35"/>
      <c r="J120" s="35"/>
      <c r="K120" s="29" t="s">
        <v>23</v>
      </c>
      <c r="L120" s="35"/>
      <c r="M120" s="254" t="str">
        <f>IF(O9="","",O9)</f>
        <v>20. 12. 2018</v>
      </c>
      <c r="N120" s="254"/>
      <c r="O120" s="254"/>
      <c r="P120" s="254"/>
      <c r="Q120" s="35"/>
      <c r="R120" s="36"/>
    </row>
    <row r="121" spans="2:63" s="1" customFormat="1" ht="6.9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3.2">
      <c r="B122" s="34"/>
      <c r="C122" s="29" t="s">
        <v>25</v>
      </c>
      <c r="D122" s="35"/>
      <c r="E122" s="35"/>
      <c r="F122" s="27" t="str">
        <f>E12</f>
        <v xml:space="preserve"> </v>
      </c>
      <c r="G122" s="35"/>
      <c r="H122" s="35"/>
      <c r="I122" s="35"/>
      <c r="J122" s="35"/>
      <c r="K122" s="29" t="s">
        <v>31</v>
      </c>
      <c r="L122" s="35"/>
      <c r="M122" s="205" t="str">
        <f>E18</f>
        <v>Ing.Tomáš Lenčéš, Expro,s.r.o. Šaľa</v>
      </c>
      <c r="N122" s="205"/>
      <c r="O122" s="205"/>
      <c r="P122" s="205"/>
      <c r="Q122" s="205"/>
      <c r="R122" s="36"/>
    </row>
    <row r="123" spans="2:63" s="1" customFormat="1" ht="14.4" customHeight="1">
      <c r="B123" s="34"/>
      <c r="C123" s="29" t="s">
        <v>29</v>
      </c>
      <c r="D123" s="35"/>
      <c r="E123" s="35"/>
      <c r="F123" s="27" t="str">
        <f>IF(E15="","",E15)</f>
        <v>Vyplň údaj</v>
      </c>
      <c r="G123" s="35"/>
      <c r="H123" s="35"/>
      <c r="I123" s="35"/>
      <c r="J123" s="35"/>
      <c r="K123" s="29" t="s">
        <v>35</v>
      </c>
      <c r="L123" s="35"/>
      <c r="M123" s="205" t="str">
        <f>E21</f>
        <v>Ing.Silvia Gujberová</v>
      </c>
      <c r="N123" s="205"/>
      <c r="O123" s="205"/>
      <c r="P123" s="205"/>
      <c r="Q123" s="205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42"/>
      <c r="C125" s="143" t="s">
        <v>186</v>
      </c>
      <c r="D125" s="144" t="s">
        <v>187</v>
      </c>
      <c r="E125" s="144" t="s">
        <v>59</v>
      </c>
      <c r="F125" s="232" t="s">
        <v>188</v>
      </c>
      <c r="G125" s="232"/>
      <c r="H125" s="232"/>
      <c r="I125" s="232"/>
      <c r="J125" s="144" t="s">
        <v>189</v>
      </c>
      <c r="K125" s="144" t="s">
        <v>190</v>
      </c>
      <c r="L125" s="232" t="s">
        <v>191</v>
      </c>
      <c r="M125" s="232"/>
      <c r="N125" s="232" t="s">
        <v>158</v>
      </c>
      <c r="O125" s="232"/>
      <c r="P125" s="232"/>
      <c r="Q125" s="233"/>
      <c r="R125" s="145"/>
      <c r="T125" s="75" t="s">
        <v>192</v>
      </c>
      <c r="U125" s="76" t="s">
        <v>41</v>
      </c>
      <c r="V125" s="76" t="s">
        <v>193</v>
      </c>
      <c r="W125" s="76" t="s">
        <v>194</v>
      </c>
      <c r="X125" s="76" t="s">
        <v>195</v>
      </c>
      <c r="Y125" s="76" t="s">
        <v>196</v>
      </c>
      <c r="Z125" s="76" t="s">
        <v>197</v>
      </c>
      <c r="AA125" s="77" t="s">
        <v>198</v>
      </c>
    </row>
    <row r="126" spans="2:63" s="1" customFormat="1" ht="29.25" customHeight="1">
      <c r="B126" s="34"/>
      <c r="C126" s="79" t="s">
        <v>155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234">
        <f>BK126</f>
        <v>0</v>
      </c>
      <c r="O126" s="235"/>
      <c r="P126" s="235"/>
      <c r="Q126" s="235"/>
      <c r="R126" s="36"/>
      <c r="T126" s="78"/>
      <c r="U126" s="50"/>
      <c r="V126" s="50"/>
      <c r="W126" s="146">
        <f>W127+W133+W194+W200+W203</f>
        <v>0</v>
      </c>
      <c r="X126" s="50"/>
      <c r="Y126" s="146">
        <f>Y127+Y133+Y194+Y200+Y203</f>
        <v>42.876336311999992</v>
      </c>
      <c r="Z126" s="50"/>
      <c r="AA126" s="147">
        <f>AA127+AA133+AA194+AA200+AA203</f>
        <v>1.4961168</v>
      </c>
      <c r="AT126" s="18" t="s">
        <v>76</v>
      </c>
      <c r="AU126" s="18" t="s">
        <v>160</v>
      </c>
      <c r="BK126" s="148">
        <f>BK127+BK133+BK194+BK200+BK203</f>
        <v>0</v>
      </c>
    </row>
    <row r="127" spans="2:63" s="9" customFormat="1" ht="37.35" customHeight="1">
      <c r="B127" s="149"/>
      <c r="C127" s="150"/>
      <c r="D127" s="151" t="s">
        <v>161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236">
        <f>BK127</f>
        <v>0</v>
      </c>
      <c r="O127" s="237"/>
      <c r="P127" s="237"/>
      <c r="Q127" s="237"/>
      <c r="R127" s="152"/>
      <c r="T127" s="153"/>
      <c r="U127" s="150"/>
      <c r="V127" s="150"/>
      <c r="W127" s="154">
        <f>W128+W131</f>
        <v>0</v>
      </c>
      <c r="X127" s="150"/>
      <c r="Y127" s="154">
        <f>Y128+Y131</f>
        <v>1.04104</v>
      </c>
      <c r="Z127" s="150"/>
      <c r="AA127" s="155">
        <f>AA128+AA131</f>
        <v>0</v>
      </c>
      <c r="AR127" s="156" t="s">
        <v>85</v>
      </c>
      <c r="AT127" s="157" t="s">
        <v>76</v>
      </c>
      <c r="AU127" s="157" t="s">
        <v>77</v>
      </c>
      <c r="AY127" s="156" t="s">
        <v>199</v>
      </c>
      <c r="BK127" s="158">
        <f>BK128+BK131</f>
        <v>0</v>
      </c>
    </row>
    <row r="128" spans="2:63" s="9" customFormat="1" ht="19.95" customHeight="1">
      <c r="B128" s="149"/>
      <c r="C128" s="150"/>
      <c r="D128" s="159" t="s">
        <v>163</v>
      </c>
      <c r="E128" s="159"/>
      <c r="F128" s="159"/>
      <c r="G128" s="159"/>
      <c r="H128" s="159"/>
      <c r="I128" s="159"/>
      <c r="J128" s="159"/>
      <c r="K128" s="159"/>
      <c r="L128" s="159"/>
      <c r="M128" s="159"/>
      <c r="N128" s="226">
        <f>BK128</f>
        <v>0</v>
      </c>
      <c r="O128" s="227"/>
      <c r="P128" s="227"/>
      <c r="Q128" s="227"/>
      <c r="R128" s="152"/>
      <c r="T128" s="153"/>
      <c r="U128" s="150"/>
      <c r="V128" s="150"/>
      <c r="W128" s="154">
        <f>SUM(W129:W130)</f>
        <v>0</v>
      </c>
      <c r="X128" s="150"/>
      <c r="Y128" s="154">
        <f>SUM(Y129:Y130)</f>
        <v>1.04104</v>
      </c>
      <c r="Z128" s="150"/>
      <c r="AA128" s="155">
        <f>SUM(AA129:AA130)</f>
        <v>0</v>
      </c>
      <c r="AR128" s="156" t="s">
        <v>85</v>
      </c>
      <c r="AT128" s="157" t="s">
        <v>76</v>
      </c>
      <c r="AU128" s="157" t="s">
        <v>85</v>
      </c>
      <c r="AY128" s="156" t="s">
        <v>199</v>
      </c>
      <c r="BK128" s="158">
        <f>SUM(BK129:BK130)</f>
        <v>0</v>
      </c>
    </row>
    <row r="129" spans="2:65" s="1" customFormat="1" ht="25.5" customHeight="1">
      <c r="B129" s="131"/>
      <c r="C129" s="160" t="s">
        <v>85</v>
      </c>
      <c r="D129" s="160" t="s">
        <v>200</v>
      </c>
      <c r="E129" s="161" t="s">
        <v>453</v>
      </c>
      <c r="F129" s="228" t="s">
        <v>454</v>
      </c>
      <c r="G129" s="228"/>
      <c r="H129" s="228"/>
      <c r="I129" s="228"/>
      <c r="J129" s="162" t="s">
        <v>251</v>
      </c>
      <c r="K129" s="163">
        <v>187.2</v>
      </c>
      <c r="L129" s="230">
        <v>0</v>
      </c>
      <c r="M129" s="230"/>
      <c r="N129" s="220">
        <f>ROUND(L129*K129,3)</f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>V129*K129</f>
        <v>0</v>
      </c>
      <c r="X129" s="166">
        <v>5.3E-3</v>
      </c>
      <c r="Y129" s="166">
        <f>X129*K129</f>
        <v>0.99215999999999993</v>
      </c>
      <c r="Z129" s="166">
        <v>0</v>
      </c>
      <c r="AA129" s="167">
        <f>Z129*K129</f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>IF(U129="základná",N129,0)</f>
        <v>0</v>
      </c>
      <c r="BF129" s="105">
        <f>IF(U129="znížená",N129,0)</f>
        <v>0</v>
      </c>
      <c r="BG129" s="105">
        <f>IF(U129="zákl. prenesená",N129,0)</f>
        <v>0</v>
      </c>
      <c r="BH129" s="105">
        <f>IF(U129="zníž. prenesená",N129,0)</f>
        <v>0</v>
      </c>
      <c r="BI129" s="105">
        <f>IF(U129="nulová",N129,0)</f>
        <v>0</v>
      </c>
      <c r="BJ129" s="18" t="s">
        <v>178</v>
      </c>
      <c r="BK129" s="168">
        <f>ROUND(L129*K129,3)</f>
        <v>0</v>
      </c>
      <c r="BL129" s="18" t="s">
        <v>204</v>
      </c>
      <c r="BM129" s="18" t="s">
        <v>1462</v>
      </c>
    </row>
    <row r="130" spans="2:65" s="1" customFormat="1" ht="51" customHeight="1">
      <c r="B130" s="131"/>
      <c r="C130" s="160" t="s">
        <v>178</v>
      </c>
      <c r="D130" s="160" t="s">
        <v>200</v>
      </c>
      <c r="E130" s="161" t="s">
        <v>456</v>
      </c>
      <c r="F130" s="228" t="s">
        <v>457</v>
      </c>
      <c r="G130" s="228"/>
      <c r="H130" s="228"/>
      <c r="I130" s="228"/>
      <c r="J130" s="162" t="s">
        <v>316</v>
      </c>
      <c r="K130" s="163">
        <v>376</v>
      </c>
      <c r="L130" s="230">
        <v>0</v>
      </c>
      <c r="M130" s="230"/>
      <c r="N130" s="220">
        <f>ROUND(L130*K130,3)</f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>V130*K130</f>
        <v>0</v>
      </c>
      <c r="X130" s="166">
        <v>1.2999999999999999E-4</v>
      </c>
      <c r="Y130" s="166">
        <f>X130*K130</f>
        <v>4.8879999999999993E-2</v>
      </c>
      <c r="Z130" s="166">
        <v>0</v>
      </c>
      <c r="AA130" s="167">
        <f>Z130*K130</f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178</v>
      </c>
      <c r="BK130" s="168">
        <f>ROUND(L130*K130,3)</f>
        <v>0</v>
      </c>
      <c r="BL130" s="18" t="s">
        <v>204</v>
      </c>
      <c r="BM130" s="18" t="s">
        <v>1463</v>
      </c>
    </row>
    <row r="131" spans="2:65" s="9" customFormat="1" ht="29.85" customHeight="1">
      <c r="B131" s="149"/>
      <c r="C131" s="150"/>
      <c r="D131" s="159" t="s">
        <v>164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22">
        <f>BK131</f>
        <v>0</v>
      </c>
      <c r="O131" s="223"/>
      <c r="P131" s="223"/>
      <c r="Q131" s="223"/>
      <c r="R131" s="152"/>
      <c r="T131" s="153"/>
      <c r="U131" s="150"/>
      <c r="V131" s="150"/>
      <c r="W131" s="154">
        <f>W132</f>
        <v>0</v>
      </c>
      <c r="X131" s="150"/>
      <c r="Y131" s="154">
        <f>Y132</f>
        <v>0</v>
      </c>
      <c r="Z131" s="150"/>
      <c r="AA131" s="155">
        <f>AA132</f>
        <v>0</v>
      </c>
      <c r="AR131" s="156" t="s">
        <v>85</v>
      </c>
      <c r="AT131" s="157" t="s">
        <v>76</v>
      </c>
      <c r="AU131" s="157" t="s">
        <v>85</v>
      </c>
      <c r="AY131" s="156" t="s">
        <v>199</v>
      </c>
      <c r="BK131" s="158">
        <f>BK132</f>
        <v>0</v>
      </c>
    </row>
    <row r="132" spans="2:65" s="1" customFormat="1" ht="38.25" customHeight="1">
      <c r="B132" s="131"/>
      <c r="C132" s="160" t="s">
        <v>209</v>
      </c>
      <c r="D132" s="160" t="s">
        <v>200</v>
      </c>
      <c r="E132" s="161" t="s">
        <v>319</v>
      </c>
      <c r="F132" s="228" t="s">
        <v>320</v>
      </c>
      <c r="G132" s="228"/>
      <c r="H132" s="228"/>
      <c r="I132" s="228"/>
      <c r="J132" s="162" t="s">
        <v>299</v>
      </c>
      <c r="K132" s="163">
        <v>1.0409999999999999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1464</v>
      </c>
    </row>
    <row r="133" spans="2:65" s="9" customFormat="1" ht="37.35" customHeight="1">
      <c r="B133" s="149"/>
      <c r="C133" s="150"/>
      <c r="D133" s="151" t="s">
        <v>165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224">
        <f>BK133</f>
        <v>0</v>
      </c>
      <c r="O133" s="225"/>
      <c r="P133" s="225"/>
      <c r="Q133" s="225"/>
      <c r="R133" s="152"/>
      <c r="T133" s="153"/>
      <c r="U133" s="150"/>
      <c r="V133" s="150"/>
      <c r="W133" s="154">
        <f>W134+W167+W176+W182</f>
        <v>0</v>
      </c>
      <c r="X133" s="150"/>
      <c r="Y133" s="154">
        <f>Y134+Y167+Y176+Y182</f>
        <v>41.83529631199999</v>
      </c>
      <c r="Z133" s="150"/>
      <c r="AA133" s="155">
        <f>AA134+AA167+AA176+AA182</f>
        <v>1.4961168</v>
      </c>
      <c r="AR133" s="156" t="s">
        <v>178</v>
      </c>
      <c r="AT133" s="157" t="s">
        <v>76</v>
      </c>
      <c r="AU133" s="157" t="s">
        <v>77</v>
      </c>
      <c r="AY133" s="156" t="s">
        <v>199</v>
      </c>
      <c r="BK133" s="158">
        <f>BK134+BK167+BK176+BK182</f>
        <v>0</v>
      </c>
    </row>
    <row r="134" spans="2:65" s="9" customFormat="1" ht="19.95" customHeight="1">
      <c r="B134" s="149"/>
      <c r="C134" s="150"/>
      <c r="D134" s="159" t="s">
        <v>444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226">
        <f>BK134</f>
        <v>0</v>
      </c>
      <c r="O134" s="227"/>
      <c r="P134" s="227"/>
      <c r="Q134" s="227"/>
      <c r="R134" s="152"/>
      <c r="T134" s="153"/>
      <c r="U134" s="150"/>
      <c r="V134" s="150"/>
      <c r="W134" s="154">
        <f>SUM(W135:W166)</f>
        <v>0</v>
      </c>
      <c r="X134" s="150"/>
      <c r="Y134" s="154">
        <f>SUM(Y135:Y166)</f>
        <v>2.1124421999999998</v>
      </c>
      <c r="Z134" s="150"/>
      <c r="AA134" s="155">
        <f>SUM(AA135:AA166)</f>
        <v>0.43740000000000001</v>
      </c>
      <c r="AR134" s="156" t="s">
        <v>178</v>
      </c>
      <c r="AT134" s="157" t="s">
        <v>76</v>
      </c>
      <c r="AU134" s="157" t="s">
        <v>85</v>
      </c>
      <c r="AY134" s="156" t="s">
        <v>199</v>
      </c>
      <c r="BK134" s="158">
        <f>SUM(BK135:BK166)</f>
        <v>0</v>
      </c>
    </row>
    <row r="135" spans="2:65" s="1" customFormat="1" ht="51" customHeight="1">
      <c r="B135" s="131"/>
      <c r="C135" s="160" t="s">
        <v>204</v>
      </c>
      <c r="D135" s="160" t="s">
        <v>200</v>
      </c>
      <c r="E135" s="161" t="s">
        <v>463</v>
      </c>
      <c r="F135" s="228" t="s">
        <v>464</v>
      </c>
      <c r="G135" s="228"/>
      <c r="H135" s="228"/>
      <c r="I135" s="228"/>
      <c r="J135" s="162" t="s">
        <v>203</v>
      </c>
      <c r="K135" s="163">
        <v>43.74</v>
      </c>
      <c r="L135" s="230">
        <v>0</v>
      </c>
      <c r="M135" s="230"/>
      <c r="N135" s="220">
        <f t="shared" ref="N135:N166" si="5">ROUND(L135*K135,3)</f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ref="W135:W166" si="6">V135*K135</f>
        <v>0</v>
      </c>
      <c r="X135" s="166">
        <v>0</v>
      </c>
      <c r="Y135" s="166">
        <f t="shared" ref="Y135:Y166" si="7">X135*K135</f>
        <v>0</v>
      </c>
      <c r="Z135" s="166">
        <v>0.01</v>
      </c>
      <c r="AA135" s="167">
        <f t="shared" ref="AA135:AA166" si="8">Z135*K135</f>
        <v>0.43740000000000001</v>
      </c>
      <c r="AR135" s="18" t="s">
        <v>261</v>
      </c>
      <c r="AT135" s="18" t="s">
        <v>200</v>
      </c>
      <c r="AU135" s="18" t="s">
        <v>178</v>
      </c>
      <c r="AY135" s="18" t="s">
        <v>199</v>
      </c>
      <c r="BE135" s="105">
        <f t="shared" ref="BE135:BE166" si="9">IF(U135="základná",N135,0)</f>
        <v>0</v>
      </c>
      <c r="BF135" s="105">
        <f t="shared" ref="BF135:BF166" si="10">IF(U135="znížená",N135,0)</f>
        <v>0</v>
      </c>
      <c r="BG135" s="105">
        <f t="shared" ref="BG135:BG166" si="11">IF(U135="zákl. prenesená",N135,0)</f>
        <v>0</v>
      </c>
      <c r="BH135" s="105">
        <f t="shared" ref="BH135:BH166" si="12">IF(U135="zníž. prenesená",N135,0)</f>
        <v>0</v>
      </c>
      <c r="BI135" s="105">
        <f t="shared" ref="BI135:BI166" si="13">IF(U135="nulová",N135,0)</f>
        <v>0</v>
      </c>
      <c r="BJ135" s="18" t="s">
        <v>178</v>
      </c>
      <c r="BK135" s="168">
        <f t="shared" ref="BK135:BK166" si="14">ROUND(L135*K135,3)</f>
        <v>0</v>
      </c>
      <c r="BL135" s="18" t="s">
        <v>261</v>
      </c>
      <c r="BM135" s="18" t="s">
        <v>1465</v>
      </c>
    </row>
    <row r="136" spans="2:65" s="1" customFormat="1" ht="38.25" customHeight="1">
      <c r="B136" s="131"/>
      <c r="C136" s="160" t="s">
        <v>216</v>
      </c>
      <c r="D136" s="160" t="s">
        <v>200</v>
      </c>
      <c r="E136" s="161" t="s">
        <v>466</v>
      </c>
      <c r="F136" s="228" t="s">
        <v>467</v>
      </c>
      <c r="G136" s="228"/>
      <c r="H136" s="228"/>
      <c r="I136" s="228"/>
      <c r="J136" s="162" t="s">
        <v>203</v>
      </c>
      <c r="K136" s="163">
        <v>43.74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261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261</v>
      </c>
      <c r="BM136" s="18" t="s">
        <v>1466</v>
      </c>
    </row>
    <row r="137" spans="2:65" s="1" customFormat="1" ht="16.5" customHeight="1">
      <c r="B137" s="131"/>
      <c r="C137" s="169" t="s">
        <v>220</v>
      </c>
      <c r="D137" s="169" t="s">
        <v>327</v>
      </c>
      <c r="E137" s="170" t="s">
        <v>469</v>
      </c>
      <c r="F137" s="229" t="s">
        <v>470</v>
      </c>
      <c r="G137" s="229"/>
      <c r="H137" s="229"/>
      <c r="I137" s="229"/>
      <c r="J137" s="171" t="s">
        <v>471</v>
      </c>
      <c r="K137" s="172">
        <v>10.935</v>
      </c>
      <c r="L137" s="231">
        <v>0</v>
      </c>
      <c r="M137" s="231"/>
      <c r="N137" s="221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1E-3</v>
      </c>
      <c r="Y137" s="166">
        <f t="shared" si="7"/>
        <v>1.0935E-2</v>
      </c>
      <c r="Z137" s="166">
        <v>0</v>
      </c>
      <c r="AA137" s="167">
        <f t="shared" si="8"/>
        <v>0</v>
      </c>
      <c r="AR137" s="18" t="s">
        <v>326</v>
      </c>
      <c r="AT137" s="18" t="s">
        <v>327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261</v>
      </c>
      <c r="BM137" s="18" t="s">
        <v>1467</v>
      </c>
    </row>
    <row r="138" spans="2:65" s="1" customFormat="1" ht="38.25" customHeight="1">
      <c r="B138" s="131"/>
      <c r="C138" s="160" t="s">
        <v>224</v>
      </c>
      <c r="D138" s="160" t="s">
        <v>200</v>
      </c>
      <c r="E138" s="161" t="s">
        <v>473</v>
      </c>
      <c r="F138" s="228" t="s">
        <v>1235</v>
      </c>
      <c r="G138" s="228"/>
      <c r="H138" s="228"/>
      <c r="I138" s="228"/>
      <c r="J138" s="162" t="s">
        <v>203</v>
      </c>
      <c r="K138" s="163">
        <v>1269.7529999999999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261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261</v>
      </c>
      <c r="BM138" s="18" t="s">
        <v>1468</v>
      </c>
    </row>
    <row r="139" spans="2:65" s="1" customFormat="1" ht="25.5" customHeight="1">
      <c r="B139" s="131"/>
      <c r="C139" s="169" t="s">
        <v>228</v>
      </c>
      <c r="D139" s="169" t="s">
        <v>327</v>
      </c>
      <c r="E139" s="170" t="s">
        <v>476</v>
      </c>
      <c r="F139" s="229" t="s">
        <v>1028</v>
      </c>
      <c r="G139" s="229"/>
      <c r="H139" s="229"/>
      <c r="I139" s="229"/>
      <c r="J139" s="171" t="s">
        <v>316</v>
      </c>
      <c r="K139" s="172">
        <v>5079.0600000000004</v>
      </c>
      <c r="L139" s="231">
        <v>0</v>
      </c>
      <c r="M139" s="231"/>
      <c r="N139" s="221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326</v>
      </c>
      <c r="AT139" s="18" t="s">
        <v>327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261</v>
      </c>
      <c r="BM139" s="18" t="s">
        <v>1469</v>
      </c>
    </row>
    <row r="140" spans="2:65" s="1" customFormat="1" ht="25.5" customHeight="1">
      <c r="B140" s="131"/>
      <c r="C140" s="169" t="s">
        <v>232</v>
      </c>
      <c r="D140" s="169" t="s">
        <v>327</v>
      </c>
      <c r="E140" s="170" t="s">
        <v>479</v>
      </c>
      <c r="F140" s="229" t="s">
        <v>480</v>
      </c>
      <c r="G140" s="229"/>
      <c r="H140" s="229"/>
      <c r="I140" s="229"/>
      <c r="J140" s="171" t="s">
        <v>203</v>
      </c>
      <c r="K140" s="172">
        <v>1295.1479999999999</v>
      </c>
      <c r="L140" s="231">
        <v>0</v>
      </c>
      <c r="M140" s="231"/>
      <c r="N140" s="221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326</v>
      </c>
      <c r="AT140" s="18" t="s">
        <v>327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261</v>
      </c>
      <c r="BM140" s="18" t="s">
        <v>1470</v>
      </c>
    </row>
    <row r="141" spans="2:65" s="1" customFormat="1" ht="25.5" customHeight="1">
      <c r="B141" s="131"/>
      <c r="C141" s="160" t="s">
        <v>236</v>
      </c>
      <c r="D141" s="160" t="s">
        <v>200</v>
      </c>
      <c r="E141" s="161" t="s">
        <v>482</v>
      </c>
      <c r="F141" s="228" t="s">
        <v>483</v>
      </c>
      <c r="G141" s="228"/>
      <c r="H141" s="228"/>
      <c r="I141" s="228"/>
      <c r="J141" s="162" t="s">
        <v>203</v>
      </c>
      <c r="K141" s="163">
        <v>1216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261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261</v>
      </c>
      <c r="BM141" s="18" t="s">
        <v>1471</v>
      </c>
    </row>
    <row r="142" spans="2:65" s="1" customFormat="1" ht="25.5" customHeight="1">
      <c r="B142" s="131"/>
      <c r="C142" s="160" t="s">
        <v>240</v>
      </c>
      <c r="D142" s="160" t="s">
        <v>200</v>
      </c>
      <c r="E142" s="161" t="s">
        <v>489</v>
      </c>
      <c r="F142" s="228" t="s">
        <v>490</v>
      </c>
      <c r="G142" s="228"/>
      <c r="H142" s="228"/>
      <c r="I142" s="228"/>
      <c r="J142" s="162" t="s">
        <v>316</v>
      </c>
      <c r="K142" s="163">
        <v>12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4.0000000000000003E-5</v>
      </c>
      <c r="Y142" s="166">
        <f t="shared" si="7"/>
        <v>4.8000000000000007E-4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1472</v>
      </c>
    </row>
    <row r="143" spans="2:65" s="1" customFormat="1" ht="25.5" customHeight="1">
      <c r="B143" s="131"/>
      <c r="C143" s="169" t="s">
        <v>244</v>
      </c>
      <c r="D143" s="169" t="s">
        <v>327</v>
      </c>
      <c r="E143" s="170" t="s">
        <v>492</v>
      </c>
      <c r="F143" s="229" t="s">
        <v>493</v>
      </c>
      <c r="G143" s="229"/>
      <c r="H143" s="229"/>
      <c r="I143" s="229"/>
      <c r="J143" s="171" t="s">
        <v>316</v>
      </c>
      <c r="K143" s="172">
        <v>12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1473</v>
      </c>
    </row>
    <row r="144" spans="2:65" s="1" customFormat="1" ht="25.5" customHeight="1">
      <c r="B144" s="131"/>
      <c r="C144" s="160" t="s">
        <v>248</v>
      </c>
      <c r="D144" s="160" t="s">
        <v>200</v>
      </c>
      <c r="E144" s="161" t="s">
        <v>495</v>
      </c>
      <c r="F144" s="228" t="s">
        <v>496</v>
      </c>
      <c r="G144" s="228"/>
      <c r="H144" s="228"/>
      <c r="I144" s="228"/>
      <c r="J144" s="162" t="s">
        <v>251</v>
      </c>
      <c r="K144" s="163">
        <v>32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1.1E-4</v>
      </c>
      <c r="Y144" s="166">
        <f t="shared" si="7"/>
        <v>3.5200000000000001E-3</v>
      </c>
      <c r="Z144" s="166">
        <v>0</v>
      </c>
      <c r="AA144" s="167">
        <f t="shared" si="8"/>
        <v>0</v>
      </c>
      <c r="AR144" s="18" t="s">
        <v>261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1474</v>
      </c>
    </row>
    <row r="145" spans="2:65" s="1" customFormat="1" ht="25.5" customHeight="1">
      <c r="B145" s="131"/>
      <c r="C145" s="169" t="s">
        <v>253</v>
      </c>
      <c r="D145" s="169" t="s">
        <v>327</v>
      </c>
      <c r="E145" s="170" t="s">
        <v>476</v>
      </c>
      <c r="F145" s="229" t="s">
        <v>1028</v>
      </c>
      <c r="G145" s="229"/>
      <c r="H145" s="229"/>
      <c r="I145" s="229"/>
      <c r="J145" s="171" t="s">
        <v>316</v>
      </c>
      <c r="K145" s="172">
        <v>160</v>
      </c>
      <c r="L145" s="231">
        <v>0</v>
      </c>
      <c r="M145" s="231"/>
      <c r="N145" s="221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326</v>
      </c>
      <c r="AT145" s="18" t="s">
        <v>327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1475</v>
      </c>
    </row>
    <row r="146" spans="2:65" s="1" customFormat="1" ht="25.5" customHeight="1">
      <c r="B146" s="131"/>
      <c r="C146" s="169" t="s">
        <v>257</v>
      </c>
      <c r="D146" s="169" t="s">
        <v>327</v>
      </c>
      <c r="E146" s="170" t="s">
        <v>499</v>
      </c>
      <c r="F146" s="229" t="s">
        <v>500</v>
      </c>
      <c r="G146" s="229"/>
      <c r="H146" s="229"/>
      <c r="I146" s="229"/>
      <c r="J146" s="171" t="s">
        <v>316</v>
      </c>
      <c r="K146" s="172">
        <v>16</v>
      </c>
      <c r="L146" s="231">
        <v>0</v>
      </c>
      <c r="M146" s="231"/>
      <c r="N146" s="221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4.0999999999999999E-4</v>
      </c>
      <c r="Y146" s="166">
        <f t="shared" si="7"/>
        <v>6.5599999999999999E-3</v>
      </c>
      <c r="Z146" s="166">
        <v>0</v>
      </c>
      <c r="AA146" s="167">
        <f t="shared" si="8"/>
        <v>0</v>
      </c>
      <c r="AR146" s="18" t="s">
        <v>326</v>
      </c>
      <c r="AT146" s="18" t="s">
        <v>327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1476</v>
      </c>
    </row>
    <row r="147" spans="2:65" s="1" customFormat="1" ht="16.5" customHeight="1">
      <c r="B147" s="131"/>
      <c r="C147" s="160" t="s">
        <v>261</v>
      </c>
      <c r="D147" s="160" t="s">
        <v>200</v>
      </c>
      <c r="E147" s="161" t="s">
        <v>502</v>
      </c>
      <c r="F147" s="228" t="s">
        <v>503</v>
      </c>
      <c r="G147" s="228"/>
      <c r="H147" s="228"/>
      <c r="I147" s="228"/>
      <c r="J147" s="162" t="s">
        <v>251</v>
      </c>
      <c r="K147" s="163">
        <v>156</v>
      </c>
      <c r="L147" s="230">
        <v>0</v>
      </c>
      <c r="M147" s="230"/>
      <c r="N147" s="220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3.0000000000000001E-5</v>
      </c>
      <c r="Y147" s="166">
        <f t="shared" si="7"/>
        <v>4.6800000000000001E-3</v>
      </c>
      <c r="Z147" s="166">
        <v>0</v>
      </c>
      <c r="AA147" s="167">
        <f t="shared" si="8"/>
        <v>0</v>
      </c>
      <c r="AR147" s="18" t="s">
        <v>261</v>
      </c>
      <c r="AT147" s="18" t="s">
        <v>200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1477</v>
      </c>
    </row>
    <row r="148" spans="2:65" s="1" customFormat="1" ht="16.5" customHeight="1">
      <c r="B148" s="131"/>
      <c r="C148" s="160" t="s">
        <v>265</v>
      </c>
      <c r="D148" s="160" t="s">
        <v>200</v>
      </c>
      <c r="E148" s="161" t="s">
        <v>505</v>
      </c>
      <c r="F148" s="228" t="s">
        <v>506</v>
      </c>
      <c r="G148" s="228"/>
      <c r="H148" s="228"/>
      <c r="I148" s="228"/>
      <c r="J148" s="162" t="s">
        <v>251</v>
      </c>
      <c r="K148" s="163">
        <v>188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1.2999999999999999E-4</v>
      </c>
      <c r="Y148" s="166">
        <f t="shared" si="7"/>
        <v>2.4439999999999996E-2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1478</v>
      </c>
    </row>
    <row r="149" spans="2:65" s="1" customFormat="1" ht="25.5" customHeight="1">
      <c r="B149" s="131"/>
      <c r="C149" s="160" t="s">
        <v>269</v>
      </c>
      <c r="D149" s="160" t="s">
        <v>200</v>
      </c>
      <c r="E149" s="161" t="s">
        <v>508</v>
      </c>
      <c r="F149" s="228" t="s">
        <v>509</v>
      </c>
      <c r="G149" s="228"/>
      <c r="H149" s="228"/>
      <c r="I149" s="228"/>
      <c r="J149" s="162" t="s">
        <v>251</v>
      </c>
      <c r="K149" s="163">
        <v>156</v>
      </c>
      <c r="L149" s="230">
        <v>0</v>
      </c>
      <c r="M149" s="230"/>
      <c r="N149" s="220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2.4000000000000001E-4</v>
      </c>
      <c r="Y149" s="166">
        <f t="shared" si="7"/>
        <v>3.7440000000000001E-2</v>
      </c>
      <c r="Z149" s="166">
        <v>0</v>
      </c>
      <c r="AA149" s="167">
        <f t="shared" si="8"/>
        <v>0</v>
      </c>
      <c r="AR149" s="18" t="s">
        <v>261</v>
      </c>
      <c r="AT149" s="18" t="s">
        <v>200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1479</v>
      </c>
    </row>
    <row r="150" spans="2:65" s="1" customFormat="1" ht="25.5" customHeight="1">
      <c r="B150" s="131"/>
      <c r="C150" s="169" t="s">
        <v>273</v>
      </c>
      <c r="D150" s="169" t="s">
        <v>327</v>
      </c>
      <c r="E150" s="170" t="s">
        <v>1250</v>
      </c>
      <c r="F150" s="229" t="s">
        <v>512</v>
      </c>
      <c r="G150" s="229"/>
      <c r="H150" s="229"/>
      <c r="I150" s="229"/>
      <c r="J150" s="171" t="s">
        <v>316</v>
      </c>
      <c r="K150" s="172">
        <v>1248</v>
      </c>
      <c r="L150" s="231">
        <v>0</v>
      </c>
      <c r="M150" s="231"/>
      <c r="N150" s="221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2.0000000000000001E-4</v>
      </c>
      <c r="Y150" s="166">
        <f t="shared" si="7"/>
        <v>0.24960000000000002</v>
      </c>
      <c r="Z150" s="166">
        <v>0</v>
      </c>
      <c r="AA150" s="167">
        <f t="shared" si="8"/>
        <v>0</v>
      </c>
      <c r="AR150" s="18" t="s">
        <v>326</v>
      </c>
      <c r="AT150" s="18" t="s">
        <v>327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1480</v>
      </c>
    </row>
    <row r="151" spans="2:65" s="1" customFormat="1" ht="25.5" customHeight="1">
      <c r="B151" s="131"/>
      <c r="C151" s="169" t="s">
        <v>10</v>
      </c>
      <c r="D151" s="169" t="s">
        <v>327</v>
      </c>
      <c r="E151" s="170" t="s">
        <v>514</v>
      </c>
      <c r="F151" s="229" t="s">
        <v>515</v>
      </c>
      <c r="G151" s="229"/>
      <c r="H151" s="229"/>
      <c r="I151" s="229"/>
      <c r="J151" s="171" t="s">
        <v>251</v>
      </c>
      <c r="K151" s="172">
        <v>156</v>
      </c>
      <c r="L151" s="231">
        <v>0</v>
      </c>
      <c r="M151" s="231"/>
      <c r="N151" s="221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1.8699999999999999E-3</v>
      </c>
      <c r="Y151" s="166">
        <f t="shared" si="7"/>
        <v>0.29171999999999998</v>
      </c>
      <c r="Z151" s="166">
        <v>0</v>
      </c>
      <c r="AA151" s="167">
        <f t="shared" si="8"/>
        <v>0</v>
      </c>
      <c r="AR151" s="18" t="s">
        <v>326</v>
      </c>
      <c r="AT151" s="18" t="s">
        <v>327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1481</v>
      </c>
    </row>
    <row r="152" spans="2:65" s="1" customFormat="1" ht="38.25" customHeight="1">
      <c r="B152" s="131"/>
      <c r="C152" s="160" t="s">
        <v>280</v>
      </c>
      <c r="D152" s="160" t="s">
        <v>200</v>
      </c>
      <c r="E152" s="161" t="s">
        <v>517</v>
      </c>
      <c r="F152" s="228" t="s">
        <v>518</v>
      </c>
      <c r="G152" s="228"/>
      <c r="H152" s="228"/>
      <c r="I152" s="228"/>
      <c r="J152" s="162" t="s">
        <v>251</v>
      </c>
      <c r="K152" s="163">
        <v>32</v>
      </c>
      <c r="L152" s="230">
        <v>0</v>
      </c>
      <c r="M152" s="230"/>
      <c r="N152" s="220">
        <f t="shared" si="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6"/>
        <v>0</v>
      </c>
      <c r="X152" s="166">
        <v>3.3E-4</v>
      </c>
      <c r="Y152" s="166">
        <f t="shared" si="7"/>
        <v>1.056E-2</v>
      </c>
      <c r="Z152" s="166">
        <v>0</v>
      </c>
      <c r="AA152" s="167">
        <f t="shared" si="8"/>
        <v>0</v>
      </c>
      <c r="AR152" s="18" t="s">
        <v>261</v>
      </c>
      <c r="AT152" s="18" t="s">
        <v>200</v>
      </c>
      <c r="AU152" s="18" t="s">
        <v>178</v>
      </c>
      <c r="AY152" s="18" t="s">
        <v>199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178</v>
      </c>
      <c r="BK152" s="168">
        <f t="shared" si="14"/>
        <v>0</v>
      </c>
      <c r="BL152" s="18" t="s">
        <v>261</v>
      </c>
      <c r="BM152" s="18" t="s">
        <v>1482</v>
      </c>
    </row>
    <row r="153" spans="2:65" s="1" customFormat="1" ht="25.5" customHeight="1">
      <c r="B153" s="131"/>
      <c r="C153" s="169" t="s">
        <v>284</v>
      </c>
      <c r="D153" s="169" t="s">
        <v>327</v>
      </c>
      <c r="E153" s="170" t="s">
        <v>511</v>
      </c>
      <c r="F153" s="229" t="s">
        <v>512</v>
      </c>
      <c r="G153" s="229"/>
      <c r="H153" s="229"/>
      <c r="I153" s="229"/>
      <c r="J153" s="171" t="s">
        <v>316</v>
      </c>
      <c r="K153" s="172">
        <v>160</v>
      </c>
      <c r="L153" s="231">
        <v>0</v>
      </c>
      <c r="M153" s="231"/>
      <c r="N153" s="221">
        <f t="shared" si="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6"/>
        <v>0</v>
      </c>
      <c r="X153" s="166">
        <v>1.4999999999999999E-4</v>
      </c>
      <c r="Y153" s="166">
        <f t="shared" si="7"/>
        <v>2.3999999999999997E-2</v>
      </c>
      <c r="Z153" s="166">
        <v>0</v>
      </c>
      <c r="AA153" s="167">
        <f t="shared" si="8"/>
        <v>0</v>
      </c>
      <c r="AR153" s="18" t="s">
        <v>326</v>
      </c>
      <c r="AT153" s="18" t="s">
        <v>327</v>
      </c>
      <c r="AU153" s="18" t="s">
        <v>178</v>
      </c>
      <c r="AY153" s="18" t="s">
        <v>199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178</v>
      </c>
      <c r="BK153" s="168">
        <f t="shared" si="14"/>
        <v>0</v>
      </c>
      <c r="BL153" s="18" t="s">
        <v>261</v>
      </c>
      <c r="BM153" s="18" t="s">
        <v>1483</v>
      </c>
    </row>
    <row r="154" spans="2:65" s="1" customFormat="1" ht="25.5" customHeight="1">
      <c r="B154" s="131"/>
      <c r="C154" s="169" t="s">
        <v>288</v>
      </c>
      <c r="D154" s="169" t="s">
        <v>327</v>
      </c>
      <c r="E154" s="170" t="s">
        <v>521</v>
      </c>
      <c r="F154" s="229" t="s">
        <v>522</v>
      </c>
      <c r="G154" s="229"/>
      <c r="H154" s="229"/>
      <c r="I154" s="229"/>
      <c r="J154" s="171" t="s">
        <v>251</v>
      </c>
      <c r="K154" s="172">
        <v>32</v>
      </c>
      <c r="L154" s="231">
        <v>0</v>
      </c>
      <c r="M154" s="231"/>
      <c r="N154" s="221">
        <f t="shared" si="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6"/>
        <v>0</v>
      </c>
      <c r="X154" s="166">
        <v>1.8699999999999999E-3</v>
      </c>
      <c r="Y154" s="166">
        <f t="shared" si="7"/>
        <v>5.9839999999999997E-2</v>
      </c>
      <c r="Z154" s="166">
        <v>0</v>
      </c>
      <c r="AA154" s="167">
        <f t="shared" si="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178</v>
      </c>
      <c r="BK154" s="168">
        <f t="shared" si="14"/>
        <v>0</v>
      </c>
      <c r="BL154" s="18" t="s">
        <v>261</v>
      </c>
      <c r="BM154" s="18" t="s">
        <v>1484</v>
      </c>
    </row>
    <row r="155" spans="2:65" s="1" customFormat="1" ht="38.25" customHeight="1">
      <c r="B155" s="131"/>
      <c r="C155" s="160" t="s">
        <v>292</v>
      </c>
      <c r="D155" s="160" t="s">
        <v>200</v>
      </c>
      <c r="E155" s="161" t="s">
        <v>1485</v>
      </c>
      <c r="F155" s="228" t="s">
        <v>1486</v>
      </c>
      <c r="G155" s="228"/>
      <c r="H155" s="228"/>
      <c r="I155" s="228"/>
      <c r="J155" s="162" t="s">
        <v>251</v>
      </c>
      <c r="K155" s="163">
        <v>16</v>
      </c>
      <c r="L155" s="230">
        <v>0</v>
      </c>
      <c r="M155" s="230"/>
      <c r="N155" s="220">
        <f t="shared" si="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6"/>
        <v>0</v>
      </c>
      <c r="X155" s="166">
        <v>1.0450000000000001E-4</v>
      </c>
      <c r="Y155" s="166">
        <f t="shared" si="7"/>
        <v>1.6720000000000001E-3</v>
      </c>
      <c r="Z155" s="166">
        <v>0</v>
      </c>
      <c r="AA155" s="167">
        <f t="shared" si="8"/>
        <v>0</v>
      </c>
      <c r="AR155" s="18" t="s">
        <v>261</v>
      </c>
      <c r="AT155" s="18" t="s">
        <v>200</v>
      </c>
      <c r="AU155" s="18" t="s">
        <v>178</v>
      </c>
      <c r="AY155" s="18" t="s">
        <v>199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178</v>
      </c>
      <c r="BK155" s="168">
        <f t="shared" si="14"/>
        <v>0</v>
      </c>
      <c r="BL155" s="18" t="s">
        <v>261</v>
      </c>
      <c r="BM155" s="18" t="s">
        <v>1487</v>
      </c>
    </row>
    <row r="156" spans="2:65" s="1" customFormat="1" ht="25.5" customHeight="1">
      <c r="B156" s="131"/>
      <c r="C156" s="169" t="s">
        <v>296</v>
      </c>
      <c r="D156" s="169" t="s">
        <v>327</v>
      </c>
      <c r="E156" s="170" t="s">
        <v>536</v>
      </c>
      <c r="F156" s="229" t="s">
        <v>537</v>
      </c>
      <c r="G156" s="229"/>
      <c r="H156" s="229"/>
      <c r="I156" s="229"/>
      <c r="J156" s="171" t="s">
        <v>316</v>
      </c>
      <c r="K156" s="172">
        <v>256</v>
      </c>
      <c r="L156" s="231">
        <v>0</v>
      </c>
      <c r="M156" s="231"/>
      <c r="N156" s="221">
        <f t="shared" si="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6"/>
        <v>0</v>
      </c>
      <c r="X156" s="166">
        <v>0</v>
      </c>
      <c r="Y156" s="166">
        <f t="shared" si="7"/>
        <v>0</v>
      </c>
      <c r="Z156" s="166">
        <v>0</v>
      </c>
      <c r="AA156" s="167">
        <f t="shared" si="8"/>
        <v>0</v>
      </c>
      <c r="AR156" s="18" t="s">
        <v>326</v>
      </c>
      <c r="AT156" s="18" t="s">
        <v>327</v>
      </c>
      <c r="AU156" s="18" t="s">
        <v>178</v>
      </c>
      <c r="AY156" s="18" t="s">
        <v>199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178</v>
      </c>
      <c r="BK156" s="168">
        <f t="shared" si="14"/>
        <v>0</v>
      </c>
      <c r="BL156" s="18" t="s">
        <v>261</v>
      </c>
      <c r="BM156" s="18" t="s">
        <v>1488</v>
      </c>
    </row>
    <row r="157" spans="2:65" s="1" customFormat="1" ht="51" customHeight="1">
      <c r="B157" s="131"/>
      <c r="C157" s="169" t="s">
        <v>301</v>
      </c>
      <c r="D157" s="169" t="s">
        <v>327</v>
      </c>
      <c r="E157" s="170" t="s">
        <v>1489</v>
      </c>
      <c r="F157" s="229" t="s">
        <v>1490</v>
      </c>
      <c r="G157" s="229"/>
      <c r="H157" s="229"/>
      <c r="I157" s="229"/>
      <c r="J157" s="171" t="s">
        <v>203</v>
      </c>
      <c r="K157" s="172">
        <v>4</v>
      </c>
      <c r="L157" s="231">
        <v>0</v>
      </c>
      <c r="M157" s="231"/>
      <c r="N157" s="221">
        <f t="shared" si="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6"/>
        <v>0</v>
      </c>
      <c r="X157" s="166">
        <v>2.5400000000000002E-3</v>
      </c>
      <c r="Y157" s="166">
        <f t="shared" si="7"/>
        <v>1.0160000000000001E-2</v>
      </c>
      <c r="Z157" s="166">
        <v>0</v>
      </c>
      <c r="AA157" s="167">
        <f t="shared" si="8"/>
        <v>0</v>
      </c>
      <c r="AR157" s="18" t="s">
        <v>326</v>
      </c>
      <c r="AT157" s="18" t="s">
        <v>327</v>
      </c>
      <c r="AU157" s="18" t="s">
        <v>178</v>
      </c>
      <c r="AY157" s="18" t="s">
        <v>199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178</v>
      </c>
      <c r="BK157" s="168">
        <f t="shared" si="14"/>
        <v>0</v>
      </c>
      <c r="BL157" s="18" t="s">
        <v>261</v>
      </c>
      <c r="BM157" s="18" t="s">
        <v>1491</v>
      </c>
    </row>
    <row r="158" spans="2:65" s="1" customFormat="1" ht="38.25" customHeight="1">
      <c r="B158" s="131"/>
      <c r="C158" s="160" t="s">
        <v>305</v>
      </c>
      <c r="D158" s="160" t="s">
        <v>200</v>
      </c>
      <c r="E158" s="161" t="s">
        <v>524</v>
      </c>
      <c r="F158" s="228" t="s">
        <v>1033</v>
      </c>
      <c r="G158" s="228"/>
      <c r="H158" s="228"/>
      <c r="I158" s="228"/>
      <c r="J158" s="162" t="s">
        <v>203</v>
      </c>
      <c r="K158" s="163">
        <v>121.52</v>
      </c>
      <c r="L158" s="230">
        <v>0</v>
      </c>
      <c r="M158" s="230"/>
      <c r="N158" s="220">
        <f t="shared" si="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6"/>
        <v>0</v>
      </c>
      <c r="X158" s="166">
        <v>0</v>
      </c>
      <c r="Y158" s="166">
        <f t="shared" si="7"/>
        <v>0</v>
      </c>
      <c r="Z158" s="166">
        <v>0</v>
      </c>
      <c r="AA158" s="167">
        <f t="shared" si="8"/>
        <v>0</v>
      </c>
      <c r="AR158" s="18" t="s">
        <v>261</v>
      </c>
      <c r="AT158" s="18" t="s">
        <v>200</v>
      </c>
      <c r="AU158" s="18" t="s">
        <v>178</v>
      </c>
      <c r="AY158" s="18" t="s">
        <v>199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178</v>
      </c>
      <c r="BK158" s="168">
        <f t="shared" si="14"/>
        <v>0</v>
      </c>
      <c r="BL158" s="18" t="s">
        <v>261</v>
      </c>
      <c r="BM158" s="18" t="s">
        <v>1492</v>
      </c>
    </row>
    <row r="159" spans="2:65" s="1" customFormat="1" ht="25.5" customHeight="1">
      <c r="B159" s="131"/>
      <c r="C159" s="169" t="s">
        <v>309</v>
      </c>
      <c r="D159" s="169" t="s">
        <v>327</v>
      </c>
      <c r="E159" s="170" t="s">
        <v>527</v>
      </c>
      <c r="F159" s="229" t="s">
        <v>528</v>
      </c>
      <c r="G159" s="229"/>
      <c r="H159" s="229"/>
      <c r="I159" s="229"/>
      <c r="J159" s="171" t="s">
        <v>203</v>
      </c>
      <c r="K159" s="172">
        <v>139.74799999999999</v>
      </c>
      <c r="L159" s="231">
        <v>0</v>
      </c>
      <c r="M159" s="231"/>
      <c r="N159" s="221">
        <f t="shared" si="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6"/>
        <v>0</v>
      </c>
      <c r="X159" s="166">
        <v>4.0000000000000002E-4</v>
      </c>
      <c r="Y159" s="166">
        <f t="shared" si="7"/>
        <v>5.5899199999999996E-2</v>
      </c>
      <c r="Z159" s="166">
        <v>0</v>
      </c>
      <c r="AA159" s="167">
        <f t="shared" si="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178</v>
      </c>
      <c r="BK159" s="168">
        <f t="shared" si="14"/>
        <v>0</v>
      </c>
      <c r="BL159" s="18" t="s">
        <v>261</v>
      </c>
      <c r="BM159" s="18" t="s">
        <v>1493</v>
      </c>
    </row>
    <row r="160" spans="2:65" s="1" customFormat="1" ht="38.25" customHeight="1">
      <c r="B160" s="131"/>
      <c r="C160" s="160" t="s">
        <v>313</v>
      </c>
      <c r="D160" s="160" t="s">
        <v>200</v>
      </c>
      <c r="E160" s="161" t="s">
        <v>533</v>
      </c>
      <c r="F160" s="228" t="s">
        <v>534</v>
      </c>
      <c r="G160" s="228"/>
      <c r="H160" s="228"/>
      <c r="I160" s="228"/>
      <c r="J160" s="162" t="s">
        <v>251</v>
      </c>
      <c r="K160" s="163">
        <v>156</v>
      </c>
      <c r="L160" s="230">
        <v>0</v>
      </c>
      <c r="M160" s="230"/>
      <c r="N160" s="220">
        <f t="shared" si="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6"/>
        <v>0</v>
      </c>
      <c r="X160" s="166">
        <v>3.0000000000000001E-5</v>
      </c>
      <c r="Y160" s="166">
        <f t="shared" si="7"/>
        <v>4.6800000000000001E-3</v>
      </c>
      <c r="Z160" s="166">
        <v>0</v>
      </c>
      <c r="AA160" s="167">
        <f t="shared" si="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178</v>
      </c>
      <c r="BK160" s="168">
        <f t="shared" si="14"/>
        <v>0</v>
      </c>
      <c r="BL160" s="18" t="s">
        <v>261</v>
      </c>
      <c r="BM160" s="18" t="s">
        <v>1494</v>
      </c>
    </row>
    <row r="161" spans="2:65" s="1" customFormat="1" ht="25.5" customHeight="1">
      <c r="B161" s="131"/>
      <c r="C161" s="169" t="s">
        <v>318</v>
      </c>
      <c r="D161" s="169" t="s">
        <v>327</v>
      </c>
      <c r="E161" s="170" t="s">
        <v>536</v>
      </c>
      <c r="F161" s="229" t="s">
        <v>537</v>
      </c>
      <c r="G161" s="229"/>
      <c r="H161" s="229"/>
      <c r="I161" s="229"/>
      <c r="J161" s="171" t="s">
        <v>316</v>
      </c>
      <c r="K161" s="172">
        <v>1248</v>
      </c>
      <c r="L161" s="231">
        <v>0</v>
      </c>
      <c r="M161" s="231"/>
      <c r="N161" s="221">
        <f t="shared" si="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6"/>
        <v>0</v>
      </c>
      <c r="X161" s="166">
        <v>0</v>
      </c>
      <c r="Y161" s="166">
        <f t="shared" si="7"/>
        <v>0</v>
      </c>
      <c r="Z161" s="166">
        <v>0</v>
      </c>
      <c r="AA161" s="167">
        <f t="shared" si="8"/>
        <v>0</v>
      </c>
      <c r="AR161" s="18" t="s">
        <v>326</v>
      </c>
      <c r="AT161" s="18" t="s">
        <v>327</v>
      </c>
      <c r="AU161" s="18" t="s">
        <v>178</v>
      </c>
      <c r="AY161" s="18" t="s">
        <v>199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178</v>
      </c>
      <c r="BK161" s="168">
        <f t="shared" si="14"/>
        <v>0</v>
      </c>
      <c r="BL161" s="18" t="s">
        <v>261</v>
      </c>
      <c r="BM161" s="18" t="s">
        <v>1495</v>
      </c>
    </row>
    <row r="162" spans="2:65" s="1" customFormat="1" ht="25.5" customHeight="1">
      <c r="B162" s="131"/>
      <c r="C162" s="169" t="s">
        <v>322</v>
      </c>
      <c r="D162" s="169" t="s">
        <v>327</v>
      </c>
      <c r="E162" s="170" t="s">
        <v>539</v>
      </c>
      <c r="F162" s="229" t="s">
        <v>540</v>
      </c>
      <c r="G162" s="229"/>
      <c r="H162" s="229"/>
      <c r="I162" s="229"/>
      <c r="J162" s="171" t="s">
        <v>203</v>
      </c>
      <c r="K162" s="172">
        <v>39</v>
      </c>
      <c r="L162" s="231">
        <v>0</v>
      </c>
      <c r="M162" s="231"/>
      <c r="N162" s="221">
        <f t="shared" si="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6"/>
        <v>0</v>
      </c>
      <c r="X162" s="166">
        <v>1.04E-2</v>
      </c>
      <c r="Y162" s="166">
        <f t="shared" si="7"/>
        <v>0.40559999999999996</v>
      </c>
      <c r="Z162" s="166">
        <v>0</v>
      </c>
      <c r="AA162" s="167">
        <f t="shared" si="8"/>
        <v>0</v>
      </c>
      <c r="AR162" s="18" t="s">
        <v>326</v>
      </c>
      <c r="AT162" s="18" t="s">
        <v>327</v>
      </c>
      <c r="AU162" s="18" t="s">
        <v>178</v>
      </c>
      <c r="AY162" s="18" t="s">
        <v>199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178</v>
      </c>
      <c r="BK162" s="168">
        <f t="shared" si="14"/>
        <v>0</v>
      </c>
      <c r="BL162" s="18" t="s">
        <v>261</v>
      </c>
      <c r="BM162" s="18" t="s">
        <v>1496</v>
      </c>
    </row>
    <row r="163" spans="2:65" s="1" customFormat="1" ht="38.25" customHeight="1">
      <c r="B163" s="131"/>
      <c r="C163" s="160" t="s">
        <v>326</v>
      </c>
      <c r="D163" s="160" t="s">
        <v>200</v>
      </c>
      <c r="E163" s="161" t="s">
        <v>542</v>
      </c>
      <c r="F163" s="228" t="s">
        <v>543</v>
      </c>
      <c r="G163" s="228"/>
      <c r="H163" s="228"/>
      <c r="I163" s="228"/>
      <c r="J163" s="162" t="s">
        <v>251</v>
      </c>
      <c r="K163" s="163">
        <v>54.4</v>
      </c>
      <c r="L163" s="230">
        <v>0</v>
      </c>
      <c r="M163" s="230"/>
      <c r="N163" s="220">
        <f t="shared" si="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6"/>
        <v>0</v>
      </c>
      <c r="X163" s="166">
        <v>0</v>
      </c>
      <c r="Y163" s="166">
        <f t="shared" si="7"/>
        <v>0</v>
      </c>
      <c r="Z163" s="166">
        <v>0</v>
      </c>
      <c r="AA163" s="167">
        <f t="shared" si="8"/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178</v>
      </c>
      <c r="BK163" s="168">
        <f t="shared" si="14"/>
        <v>0</v>
      </c>
      <c r="BL163" s="18" t="s">
        <v>261</v>
      </c>
      <c r="BM163" s="18" t="s">
        <v>1497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536</v>
      </c>
      <c r="F164" s="229" t="s">
        <v>537</v>
      </c>
      <c r="G164" s="229"/>
      <c r="H164" s="229"/>
      <c r="I164" s="229"/>
      <c r="J164" s="171" t="s">
        <v>316</v>
      </c>
      <c r="K164" s="172">
        <v>435.2</v>
      </c>
      <c r="L164" s="231">
        <v>0</v>
      </c>
      <c r="M164" s="231"/>
      <c r="N164" s="221">
        <f t="shared" si="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6"/>
        <v>0</v>
      </c>
      <c r="X164" s="166">
        <v>0</v>
      </c>
      <c r="Y164" s="166">
        <f t="shared" si="7"/>
        <v>0</v>
      </c>
      <c r="Z164" s="166">
        <v>0</v>
      </c>
      <c r="AA164" s="167">
        <f t="shared" si="8"/>
        <v>0</v>
      </c>
      <c r="AR164" s="18" t="s">
        <v>326</v>
      </c>
      <c r="AT164" s="18" t="s">
        <v>327</v>
      </c>
      <c r="AU164" s="18" t="s">
        <v>178</v>
      </c>
      <c r="AY164" s="18" t="s">
        <v>199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178</v>
      </c>
      <c r="BK164" s="168">
        <f t="shared" si="14"/>
        <v>0</v>
      </c>
      <c r="BL164" s="18" t="s">
        <v>261</v>
      </c>
      <c r="BM164" s="18" t="s">
        <v>1498</v>
      </c>
    </row>
    <row r="165" spans="2:65" s="1" customFormat="1" ht="25.5" customHeight="1">
      <c r="B165" s="131"/>
      <c r="C165" s="169" t="s">
        <v>336</v>
      </c>
      <c r="D165" s="169" t="s">
        <v>327</v>
      </c>
      <c r="E165" s="170" t="s">
        <v>546</v>
      </c>
      <c r="F165" s="229" t="s">
        <v>547</v>
      </c>
      <c r="G165" s="229"/>
      <c r="H165" s="229"/>
      <c r="I165" s="229"/>
      <c r="J165" s="171" t="s">
        <v>203</v>
      </c>
      <c r="K165" s="172">
        <v>33.728000000000002</v>
      </c>
      <c r="L165" s="231">
        <v>0</v>
      </c>
      <c r="M165" s="231"/>
      <c r="N165" s="221">
        <f t="shared" si="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6"/>
        <v>0</v>
      </c>
      <c r="X165" s="166">
        <v>2.7E-2</v>
      </c>
      <c r="Y165" s="166">
        <f t="shared" si="7"/>
        <v>0.91065600000000002</v>
      </c>
      <c r="Z165" s="166">
        <v>0</v>
      </c>
      <c r="AA165" s="167">
        <f t="shared" si="8"/>
        <v>0</v>
      </c>
      <c r="AR165" s="18" t="s">
        <v>326</v>
      </c>
      <c r="AT165" s="18" t="s">
        <v>327</v>
      </c>
      <c r="AU165" s="18" t="s">
        <v>178</v>
      </c>
      <c r="AY165" s="18" t="s">
        <v>199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178</v>
      </c>
      <c r="BK165" s="168">
        <f t="shared" si="14"/>
        <v>0</v>
      </c>
      <c r="BL165" s="18" t="s">
        <v>261</v>
      </c>
      <c r="BM165" s="18" t="s">
        <v>1499</v>
      </c>
    </row>
    <row r="166" spans="2:65" s="1" customFormat="1" ht="38.25" customHeight="1">
      <c r="B166" s="131"/>
      <c r="C166" s="160" t="s">
        <v>340</v>
      </c>
      <c r="D166" s="160" t="s">
        <v>200</v>
      </c>
      <c r="E166" s="161" t="s">
        <v>549</v>
      </c>
      <c r="F166" s="228" t="s">
        <v>550</v>
      </c>
      <c r="G166" s="228"/>
      <c r="H166" s="228"/>
      <c r="I166" s="228"/>
      <c r="J166" s="162" t="s">
        <v>334</v>
      </c>
      <c r="K166" s="164">
        <v>0</v>
      </c>
      <c r="L166" s="230">
        <v>0</v>
      </c>
      <c r="M166" s="230"/>
      <c r="N166" s="220">
        <f t="shared" si="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6"/>
        <v>0</v>
      </c>
      <c r="X166" s="166">
        <v>0</v>
      </c>
      <c r="Y166" s="166">
        <f t="shared" si="7"/>
        <v>0</v>
      </c>
      <c r="Z166" s="166">
        <v>0</v>
      </c>
      <c r="AA166" s="167">
        <f t="shared" si="8"/>
        <v>0</v>
      </c>
      <c r="AR166" s="18" t="s">
        <v>261</v>
      </c>
      <c r="AT166" s="18" t="s">
        <v>200</v>
      </c>
      <c r="AU166" s="18" t="s">
        <v>178</v>
      </c>
      <c r="AY166" s="18" t="s">
        <v>199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178</v>
      </c>
      <c r="BK166" s="168">
        <f t="shared" si="14"/>
        <v>0</v>
      </c>
      <c r="BL166" s="18" t="s">
        <v>261</v>
      </c>
      <c r="BM166" s="18" t="s">
        <v>1500</v>
      </c>
    </row>
    <row r="167" spans="2:65" s="9" customFormat="1" ht="29.85" customHeight="1">
      <c r="B167" s="149"/>
      <c r="C167" s="150"/>
      <c r="D167" s="159" t="s">
        <v>166</v>
      </c>
      <c r="E167" s="159"/>
      <c r="F167" s="159"/>
      <c r="G167" s="159"/>
      <c r="H167" s="159"/>
      <c r="I167" s="159"/>
      <c r="J167" s="159"/>
      <c r="K167" s="159"/>
      <c r="L167" s="159"/>
      <c r="M167" s="159"/>
      <c r="N167" s="222">
        <f>BK167</f>
        <v>0</v>
      </c>
      <c r="O167" s="223"/>
      <c r="P167" s="223"/>
      <c r="Q167" s="223"/>
      <c r="R167" s="152"/>
      <c r="T167" s="153"/>
      <c r="U167" s="150"/>
      <c r="V167" s="150"/>
      <c r="W167" s="154">
        <f>SUM(W168:W175)</f>
        <v>0</v>
      </c>
      <c r="X167" s="150"/>
      <c r="Y167" s="154">
        <f>SUM(Y168:Y175)</f>
        <v>38.986150999999992</v>
      </c>
      <c r="Z167" s="150"/>
      <c r="AA167" s="155">
        <f>SUM(AA168:AA175)</f>
        <v>0</v>
      </c>
      <c r="AR167" s="156" t="s">
        <v>178</v>
      </c>
      <c r="AT167" s="157" t="s">
        <v>76</v>
      </c>
      <c r="AU167" s="157" t="s">
        <v>85</v>
      </c>
      <c r="AY167" s="156" t="s">
        <v>199</v>
      </c>
      <c r="BK167" s="158">
        <f>SUM(BK168:BK175)</f>
        <v>0</v>
      </c>
    </row>
    <row r="168" spans="2:65" s="1" customFormat="1" ht="38.25" customHeight="1">
      <c r="B168" s="131"/>
      <c r="C168" s="160" t="s">
        <v>344</v>
      </c>
      <c r="D168" s="160" t="s">
        <v>200</v>
      </c>
      <c r="E168" s="161" t="s">
        <v>552</v>
      </c>
      <c r="F168" s="228" t="s">
        <v>553</v>
      </c>
      <c r="G168" s="228"/>
      <c r="H168" s="228"/>
      <c r="I168" s="228"/>
      <c r="J168" s="162" t="s">
        <v>203</v>
      </c>
      <c r="K168" s="163">
        <v>38.08</v>
      </c>
      <c r="L168" s="230">
        <v>0</v>
      </c>
      <c r="M168" s="230"/>
      <c r="N168" s="220">
        <f t="shared" ref="N168:N175" si="15">ROUND(L168*K168,3)</f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ref="W168:W175" si="16">V168*K168</f>
        <v>0</v>
      </c>
      <c r="X168" s="166">
        <v>5.0000000000000001E-3</v>
      </c>
      <c r="Y168" s="166">
        <f t="shared" ref="Y168:Y175" si="17">X168*K168</f>
        <v>0.19039999999999999</v>
      </c>
      <c r="Z168" s="166">
        <v>0</v>
      </c>
      <c r="AA168" s="167">
        <f t="shared" ref="AA168:AA175" si="18">Z168*K168</f>
        <v>0</v>
      </c>
      <c r="AR168" s="18" t="s">
        <v>261</v>
      </c>
      <c r="AT168" s="18" t="s">
        <v>200</v>
      </c>
      <c r="AU168" s="18" t="s">
        <v>178</v>
      </c>
      <c r="AY168" s="18" t="s">
        <v>199</v>
      </c>
      <c r="BE168" s="105">
        <f t="shared" ref="BE168:BE175" si="19">IF(U168="základná",N168,0)</f>
        <v>0</v>
      </c>
      <c r="BF168" s="105">
        <f t="shared" ref="BF168:BF175" si="20">IF(U168="znížená",N168,0)</f>
        <v>0</v>
      </c>
      <c r="BG168" s="105">
        <f t="shared" ref="BG168:BG175" si="21">IF(U168="zákl. prenesená",N168,0)</f>
        <v>0</v>
      </c>
      <c r="BH168" s="105">
        <f t="shared" ref="BH168:BH175" si="22">IF(U168="zníž. prenesená",N168,0)</f>
        <v>0</v>
      </c>
      <c r="BI168" s="105">
        <f t="shared" ref="BI168:BI175" si="23">IF(U168="nulová",N168,0)</f>
        <v>0</v>
      </c>
      <c r="BJ168" s="18" t="s">
        <v>178</v>
      </c>
      <c r="BK168" s="168">
        <f t="shared" ref="BK168:BK175" si="24">ROUND(L168*K168,3)</f>
        <v>0</v>
      </c>
      <c r="BL168" s="18" t="s">
        <v>261</v>
      </c>
      <c r="BM168" s="18" t="s">
        <v>1501</v>
      </c>
    </row>
    <row r="169" spans="2:65" s="1" customFormat="1" ht="16.5" customHeight="1">
      <c r="B169" s="131"/>
      <c r="C169" s="169" t="s">
        <v>348</v>
      </c>
      <c r="D169" s="169" t="s">
        <v>327</v>
      </c>
      <c r="E169" s="170" t="s">
        <v>555</v>
      </c>
      <c r="F169" s="229" t="s">
        <v>556</v>
      </c>
      <c r="G169" s="229"/>
      <c r="H169" s="229"/>
      <c r="I169" s="229"/>
      <c r="J169" s="171" t="s">
        <v>203</v>
      </c>
      <c r="K169" s="172">
        <v>38.841999999999999</v>
      </c>
      <c r="L169" s="231">
        <v>0</v>
      </c>
      <c r="M169" s="231"/>
      <c r="N169" s="221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1.95E-2</v>
      </c>
      <c r="Y169" s="166">
        <f t="shared" si="17"/>
        <v>0.75741899999999995</v>
      </c>
      <c r="Z169" s="166">
        <v>0</v>
      </c>
      <c r="AA169" s="167">
        <f t="shared" si="18"/>
        <v>0</v>
      </c>
      <c r="AR169" s="18" t="s">
        <v>326</v>
      </c>
      <c r="AT169" s="18" t="s">
        <v>327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261</v>
      </c>
      <c r="BM169" s="18" t="s">
        <v>1502</v>
      </c>
    </row>
    <row r="170" spans="2:65" s="1" customFormat="1" ht="38.25" customHeight="1">
      <c r="B170" s="131"/>
      <c r="C170" s="160" t="s">
        <v>352</v>
      </c>
      <c r="D170" s="160" t="s">
        <v>200</v>
      </c>
      <c r="E170" s="161" t="s">
        <v>558</v>
      </c>
      <c r="F170" s="228" t="s">
        <v>559</v>
      </c>
      <c r="G170" s="228"/>
      <c r="H170" s="228"/>
      <c r="I170" s="228"/>
      <c r="J170" s="162" t="s">
        <v>203</v>
      </c>
      <c r="K170" s="163">
        <v>1190</v>
      </c>
      <c r="L170" s="230">
        <v>0</v>
      </c>
      <c r="M170" s="230"/>
      <c r="N170" s="220">
        <f t="shared" si="1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16"/>
        <v>0</v>
      </c>
      <c r="X170" s="166">
        <v>1.2E-4</v>
      </c>
      <c r="Y170" s="166">
        <f t="shared" si="17"/>
        <v>0.14280000000000001</v>
      </c>
      <c r="Z170" s="166">
        <v>0</v>
      </c>
      <c r="AA170" s="167">
        <f t="shared" si="18"/>
        <v>0</v>
      </c>
      <c r="AR170" s="18" t="s">
        <v>261</v>
      </c>
      <c r="AT170" s="18" t="s">
        <v>200</v>
      </c>
      <c r="AU170" s="18" t="s">
        <v>178</v>
      </c>
      <c r="AY170" s="18" t="s">
        <v>199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178</v>
      </c>
      <c r="BK170" s="168">
        <f t="shared" si="24"/>
        <v>0</v>
      </c>
      <c r="BL170" s="18" t="s">
        <v>261</v>
      </c>
      <c r="BM170" s="18" t="s">
        <v>1503</v>
      </c>
    </row>
    <row r="171" spans="2:65" s="1" customFormat="1" ht="16.5" customHeight="1">
      <c r="B171" s="131"/>
      <c r="C171" s="169" t="s">
        <v>356</v>
      </c>
      <c r="D171" s="169" t="s">
        <v>327</v>
      </c>
      <c r="E171" s="170" t="s">
        <v>561</v>
      </c>
      <c r="F171" s="229" t="s">
        <v>562</v>
      </c>
      <c r="G171" s="229"/>
      <c r="H171" s="229"/>
      <c r="I171" s="229"/>
      <c r="J171" s="171" t="s">
        <v>203</v>
      </c>
      <c r="K171" s="172">
        <v>1213.8</v>
      </c>
      <c r="L171" s="231">
        <v>0</v>
      </c>
      <c r="M171" s="231"/>
      <c r="N171" s="221">
        <f t="shared" si="1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16"/>
        <v>0</v>
      </c>
      <c r="X171" s="166">
        <v>1.2E-2</v>
      </c>
      <c r="Y171" s="166">
        <f t="shared" si="17"/>
        <v>14.5656</v>
      </c>
      <c r="Z171" s="166">
        <v>0</v>
      </c>
      <c r="AA171" s="167">
        <f t="shared" si="18"/>
        <v>0</v>
      </c>
      <c r="AR171" s="18" t="s">
        <v>326</v>
      </c>
      <c r="AT171" s="18" t="s">
        <v>327</v>
      </c>
      <c r="AU171" s="18" t="s">
        <v>178</v>
      </c>
      <c r="AY171" s="18" t="s">
        <v>199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178</v>
      </c>
      <c r="BK171" s="168">
        <f t="shared" si="24"/>
        <v>0</v>
      </c>
      <c r="BL171" s="18" t="s">
        <v>261</v>
      </c>
      <c r="BM171" s="18" t="s">
        <v>1504</v>
      </c>
    </row>
    <row r="172" spans="2:65" s="1" customFormat="1" ht="16.5" customHeight="1">
      <c r="B172" s="131"/>
      <c r="C172" s="169" t="s">
        <v>360</v>
      </c>
      <c r="D172" s="169" t="s">
        <v>327</v>
      </c>
      <c r="E172" s="170" t="s">
        <v>564</v>
      </c>
      <c r="F172" s="229" t="s">
        <v>565</v>
      </c>
      <c r="G172" s="229"/>
      <c r="H172" s="229"/>
      <c r="I172" s="229"/>
      <c r="J172" s="171" t="s">
        <v>203</v>
      </c>
      <c r="K172" s="172">
        <v>1213.8</v>
      </c>
      <c r="L172" s="231">
        <v>0</v>
      </c>
      <c r="M172" s="231"/>
      <c r="N172" s="221">
        <f t="shared" si="1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16"/>
        <v>0</v>
      </c>
      <c r="X172" s="166">
        <v>1.89E-2</v>
      </c>
      <c r="Y172" s="166">
        <f t="shared" si="17"/>
        <v>22.940819999999999</v>
      </c>
      <c r="Z172" s="166">
        <v>0</v>
      </c>
      <c r="AA172" s="167">
        <f t="shared" si="18"/>
        <v>0</v>
      </c>
      <c r="AR172" s="18" t="s">
        <v>326</v>
      </c>
      <c r="AT172" s="18" t="s">
        <v>327</v>
      </c>
      <c r="AU172" s="18" t="s">
        <v>178</v>
      </c>
      <c r="AY172" s="18" t="s">
        <v>199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178</v>
      </c>
      <c r="BK172" s="168">
        <f t="shared" si="24"/>
        <v>0</v>
      </c>
      <c r="BL172" s="18" t="s">
        <v>261</v>
      </c>
      <c r="BM172" s="18" t="s">
        <v>1505</v>
      </c>
    </row>
    <row r="173" spans="2:65" s="1" customFormat="1" ht="25.5" customHeight="1">
      <c r="B173" s="131"/>
      <c r="C173" s="160" t="s">
        <v>364</v>
      </c>
      <c r="D173" s="160" t="s">
        <v>200</v>
      </c>
      <c r="E173" s="161" t="s">
        <v>567</v>
      </c>
      <c r="F173" s="228" t="s">
        <v>568</v>
      </c>
      <c r="G173" s="228"/>
      <c r="H173" s="228"/>
      <c r="I173" s="228"/>
      <c r="J173" s="162" t="s">
        <v>203</v>
      </c>
      <c r="K173" s="163">
        <v>43.74</v>
      </c>
      <c r="L173" s="230">
        <v>0</v>
      </c>
      <c r="M173" s="230"/>
      <c r="N173" s="220">
        <f t="shared" si="1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16"/>
        <v>0</v>
      </c>
      <c r="X173" s="166">
        <v>4.0000000000000001E-3</v>
      </c>
      <c r="Y173" s="166">
        <f t="shared" si="17"/>
        <v>0.17496</v>
      </c>
      <c r="Z173" s="166">
        <v>0</v>
      </c>
      <c r="AA173" s="167">
        <f t="shared" si="18"/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178</v>
      </c>
      <c r="BK173" s="168">
        <f t="shared" si="24"/>
        <v>0</v>
      </c>
      <c r="BL173" s="18" t="s">
        <v>261</v>
      </c>
      <c r="BM173" s="18" t="s">
        <v>1506</v>
      </c>
    </row>
    <row r="174" spans="2:65" s="1" customFormat="1" ht="38.25" customHeight="1">
      <c r="B174" s="131"/>
      <c r="C174" s="169" t="s">
        <v>368</v>
      </c>
      <c r="D174" s="169" t="s">
        <v>327</v>
      </c>
      <c r="E174" s="170" t="s">
        <v>570</v>
      </c>
      <c r="F174" s="229" t="s">
        <v>571</v>
      </c>
      <c r="G174" s="229"/>
      <c r="H174" s="229"/>
      <c r="I174" s="229"/>
      <c r="J174" s="171" t="s">
        <v>203</v>
      </c>
      <c r="K174" s="172">
        <v>44.615000000000002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4.7999999999999996E-3</v>
      </c>
      <c r="Y174" s="166">
        <f t="shared" si="17"/>
        <v>0.21415199999999998</v>
      </c>
      <c r="Z174" s="166">
        <v>0</v>
      </c>
      <c r="AA174" s="167">
        <f t="shared" si="18"/>
        <v>0</v>
      </c>
      <c r="AR174" s="18" t="s">
        <v>326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261</v>
      </c>
      <c r="BM174" s="18" t="s">
        <v>1507</v>
      </c>
    </row>
    <row r="175" spans="2:65" s="1" customFormat="1" ht="25.5" customHeight="1">
      <c r="B175" s="131"/>
      <c r="C175" s="160" t="s">
        <v>372</v>
      </c>
      <c r="D175" s="160" t="s">
        <v>200</v>
      </c>
      <c r="E175" s="161" t="s">
        <v>573</v>
      </c>
      <c r="F175" s="228" t="s">
        <v>574</v>
      </c>
      <c r="G175" s="228"/>
      <c r="H175" s="228"/>
      <c r="I175" s="228"/>
      <c r="J175" s="162" t="s">
        <v>334</v>
      </c>
      <c r="K175" s="164">
        <v>0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261</v>
      </c>
      <c r="BM175" s="18" t="s">
        <v>1508</v>
      </c>
    </row>
    <row r="176" spans="2:65" s="9" customFormat="1" ht="29.85" customHeight="1">
      <c r="B176" s="149"/>
      <c r="C176" s="150"/>
      <c r="D176" s="159" t="s">
        <v>446</v>
      </c>
      <c r="E176" s="159"/>
      <c r="F176" s="159"/>
      <c r="G176" s="159"/>
      <c r="H176" s="159"/>
      <c r="I176" s="159"/>
      <c r="J176" s="159"/>
      <c r="K176" s="159"/>
      <c r="L176" s="159"/>
      <c r="M176" s="159"/>
      <c r="N176" s="222">
        <f>BK176</f>
        <v>0</v>
      </c>
      <c r="O176" s="223"/>
      <c r="P176" s="223"/>
      <c r="Q176" s="223"/>
      <c r="R176" s="152"/>
      <c r="T176" s="153"/>
      <c r="U176" s="150"/>
      <c r="V176" s="150"/>
      <c r="W176" s="154">
        <f>SUM(W177:W181)</f>
        <v>0</v>
      </c>
      <c r="X176" s="150"/>
      <c r="Y176" s="154">
        <f>SUM(Y177:Y181)</f>
        <v>0</v>
      </c>
      <c r="Z176" s="150"/>
      <c r="AA176" s="155">
        <f>SUM(AA177:AA181)</f>
        <v>0</v>
      </c>
      <c r="AR176" s="156" t="s">
        <v>178</v>
      </c>
      <c r="AT176" s="157" t="s">
        <v>76</v>
      </c>
      <c r="AU176" s="157" t="s">
        <v>85</v>
      </c>
      <c r="AY176" s="156" t="s">
        <v>199</v>
      </c>
      <c r="BK176" s="158">
        <f>SUM(BK177:BK181)</f>
        <v>0</v>
      </c>
    </row>
    <row r="177" spans="2:65" s="1" customFormat="1" ht="25.5" customHeight="1">
      <c r="B177" s="131"/>
      <c r="C177" s="160" t="s">
        <v>376</v>
      </c>
      <c r="D177" s="160" t="s">
        <v>200</v>
      </c>
      <c r="E177" s="161" t="s">
        <v>582</v>
      </c>
      <c r="F177" s="228" t="s">
        <v>583</v>
      </c>
      <c r="G177" s="228"/>
      <c r="H177" s="228"/>
      <c r="I177" s="228"/>
      <c r="J177" s="162" t="s">
        <v>251</v>
      </c>
      <c r="K177" s="163">
        <v>312</v>
      </c>
      <c r="L177" s="230">
        <v>0</v>
      </c>
      <c r="M177" s="230"/>
      <c r="N177" s="220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1509</v>
      </c>
    </row>
    <row r="178" spans="2:65" s="1" customFormat="1" ht="38.25" customHeight="1">
      <c r="B178" s="131"/>
      <c r="C178" s="160" t="s">
        <v>380</v>
      </c>
      <c r="D178" s="160" t="s">
        <v>200</v>
      </c>
      <c r="E178" s="161" t="s">
        <v>1510</v>
      </c>
      <c r="F178" s="228" t="s">
        <v>1511</v>
      </c>
      <c r="G178" s="228"/>
      <c r="H178" s="228"/>
      <c r="I178" s="228"/>
      <c r="J178" s="162" t="s">
        <v>251</v>
      </c>
      <c r="K178" s="163">
        <v>32</v>
      </c>
      <c r="L178" s="230">
        <v>0</v>
      </c>
      <c r="M178" s="230"/>
      <c r="N178" s="220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1512</v>
      </c>
    </row>
    <row r="179" spans="2:65" s="1" customFormat="1" ht="16.5" customHeight="1">
      <c r="B179" s="131"/>
      <c r="C179" s="169" t="s">
        <v>384</v>
      </c>
      <c r="D179" s="169" t="s">
        <v>327</v>
      </c>
      <c r="E179" s="170" t="s">
        <v>585</v>
      </c>
      <c r="F179" s="229" t="s">
        <v>1513</v>
      </c>
      <c r="G179" s="229"/>
      <c r="H179" s="229"/>
      <c r="I179" s="229"/>
      <c r="J179" s="171" t="s">
        <v>587</v>
      </c>
      <c r="K179" s="172">
        <v>4.1360000000000001</v>
      </c>
      <c r="L179" s="231">
        <v>0</v>
      </c>
      <c r="M179" s="231"/>
      <c r="N179" s="221">
        <f>ROUND(L179*K179,3)</f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8" t="s">
        <v>326</v>
      </c>
      <c r="AT179" s="18" t="s">
        <v>327</v>
      </c>
      <c r="AU179" s="18" t="s">
        <v>178</v>
      </c>
      <c r="AY179" s="18" t="s">
        <v>199</v>
      </c>
      <c r="BE179" s="105">
        <f>IF(U179="základná",N179,0)</f>
        <v>0</v>
      </c>
      <c r="BF179" s="105">
        <f>IF(U179="znížená",N179,0)</f>
        <v>0</v>
      </c>
      <c r="BG179" s="105">
        <f>IF(U179="zákl. prenesená",N179,0)</f>
        <v>0</v>
      </c>
      <c r="BH179" s="105">
        <f>IF(U179="zníž. prenesená",N179,0)</f>
        <v>0</v>
      </c>
      <c r="BI179" s="105">
        <f>IF(U179="nulová",N179,0)</f>
        <v>0</v>
      </c>
      <c r="BJ179" s="18" t="s">
        <v>178</v>
      </c>
      <c r="BK179" s="168">
        <f>ROUND(L179*K179,3)</f>
        <v>0</v>
      </c>
      <c r="BL179" s="18" t="s">
        <v>261</v>
      </c>
      <c r="BM179" s="18" t="s">
        <v>1514</v>
      </c>
    </row>
    <row r="180" spans="2:65" s="1" customFormat="1" ht="16.5" customHeight="1">
      <c r="B180" s="131"/>
      <c r="C180" s="160" t="s">
        <v>388</v>
      </c>
      <c r="D180" s="160" t="s">
        <v>200</v>
      </c>
      <c r="E180" s="161" t="s">
        <v>589</v>
      </c>
      <c r="F180" s="228" t="s">
        <v>590</v>
      </c>
      <c r="G180" s="228"/>
      <c r="H180" s="228"/>
      <c r="I180" s="228"/>
      <c r="J180" s="162" t="s">
        <v>587</v>
      </c>
      <c r="K180" s="163">
        <v>4.1360000000000001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261</v>
      </c>
      <c r="BM180" s="18" t="s">
        <v>1515</v>
      </c>
    </row>
    <row r="181" spans="2:65" s="1" customFormat="1" ht="25.5" customHeight="1">
      <c r="B181" s="131"/>
      <c r="C181" s="160" t="s">
        <v>392</v>
      </c>
      <c r="D181" s="160" t="s">
        <v>200</v>
      </c>
      <c r="E181" s="161" t="s">
        <v>592</v>
      </c>
      <c r="F181" s="228" t="s">
        <v>593</v>
      </c>
      <c r="G181" s="228"/>
      <c r="H181" s="228"/>
      <c r="I181" s="228"/>
      <c r="J181" s="162" t="s">
        <v>334</v>
      </c>
      <c r="K181" s="164">
        <v>0</v>
      </c>
      <c r="L181" s="230">
        <v>0</v>
      </c>
      <c r="M181" s="230"/>
      <c r="N181" s="220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261</v>
      </c>
      <c r="BM181" s="18" t="s">
        <v>1516</v>
      </c>
    </row>
    <row r="182" spans="2:65" s="9" customFormat="1" ht="29.85" customHeight="1">
      <c r="B182" s="149"/>
      <c r="C182" s="150"/>
      <c r="D182" s="159" t="s">
        <v>168</v>
      </c>
      <c r="E182" s="159"/>
      <c r="F182" s="159"/>
      <c r="G182" s="159"/>
      <c r="H182" s="159"/>
      <c r="I182" s="159"/>
      <c r="J182" s="159"/>
      <c r="K182" s="159"/>
      <c r="L182" s="159"/>
      <c r="M182" s="159"/>
      <c r="N182" s="222">
        <f>BK182</f>
        <v>0</v>
      </c>
      <c r="O182" s="223"/>
      <c r="P182" s="223"/>
      <c r="Q182" s="223"/>
      <c r="R182" s="152"/>
      <c r="T182" s="153"/>
      <c r="U182" s="150"/>
      <c r="V182" s="150"/>
      <c r="W182" s="154">
        <f>SUM(W183:W193)</f>
        <v>0</v>
      </c>
      <c r="X182" s="150"/>
      <c r="Y182" s="154">
        <f>SUM(Y183:Y193)</f>
        <v>0.73670311200000005</v>
      </c>
      <c r="Z182" s="150"/>
      <c r="AA182" s="155">
        <f>SUM(AA183:AA193)</f>
        <v>1.0587168</v>
      </c>
      <c r="AR182" s="156" t="s">
        <v>178</v>
      </c>
      <c r="AT182" s="157" t="s">
        <v>76</v>
      </c>
      <c r="AU182" s="157" t="s">
        <v>85</v>
      </c>
      <c r="AY182" s="156" t="s">
        <v>199</v>
      </c>
      <c r="BK182" s="158">
        <f>SUM(BK183:BK193)</f>
        <v>0</v>
      </c>
    </row>
    <row r="183" spans="2:65" s="1" customFormat="1" ht="25.5" customHeight="1">
      <c r="B183" s="131"/>
      <c r="C183" s="160" t="s">
        <v>396</v>
      </c>
      <c r="D183" s="160" t="s">
        <v>200</v>
      </c>
      <c r="E183" s="161" t="s">
        <v>595</v>
      </c>
      <c r="F183" s="228" t="s">
        <v>596</v>
      </c>
      <c r="G183" s="228"/>
      <c r="H183" s="228"/>
      <c r="I183" s="228"/>
      <c r="J183" s="162" t="s">
        <v>316</v>
      </c>
      <c r="K183" s="163">
        <v>9</v>
      </c>
      <c r="L183" s="230">
        <v>0</v>
      </c>
      <c r="M183" s="230"/>
      <c r="N183" s="220">
        <f t="shared" ref="N183:N193" si="25"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ref="W183:W193" si="26">V183*K183</f>
        <v>0</v>
      </c>
      <c r="X183" s="166">
        <v>4.8500000000000001E-3</v>
      </c>
      <c r="Y183" s="166">
        <f t="shared" ref="Y183:Y193" si="27">X183*K183</f>
        <v>4.3650000000000001E-2</v>
      </c>
      <c r="Z183" s="166">
        <v>0</v>
      </c>
      <c r="AA183" s="167">
        <f t="shared" ref="AA183:AA193" si="28">Z183*K183</f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 t="shared" ref="BE183:BE193" si="29">IF(U183="základná",N183,0)</f>
        <v>0</v>
      </c>
      <c r="BF183" s="105">
        <f t="shared" ref="BF183:BF193" si="30">IF(U183="znížená",N183,0)</f>
        <v>0</v>
      </c>
      <c r="BG183" s="105">
        <f t="shared" ref="BG183:BG193" si="31">IF(U183="zákl. prenesená",N183,0)</f>
        <v>0</v>
      </c>
      <c r="BH183" s="105">
        <f t="shared" ref="BH183:BH193" si="32">IF(U183="zníž. prenesená",N183,0)</f>
        <v>0</v>
      </c>
      <c r="BI183" s="105">
        <f t="shared" ref="BI183:BI193" si="33">IF(U183="nulová",N183,0)</f>
        <v>0</v>
      </c>
      <c r="BJ183" s="18" t="s">
        <v>178</v>
      </c>
      <c r="BK183" s="168">
        <f t="shared" ref="BK183:BK193" si="34">ROUND(L183*K183,3)</f>
        <v>0</v>
      </c>
      <c r="BL183" s="18" t="s">
        <v>261</v>
      </c>
      <c r="BM183" s="18" t="s">
        <v>1517</v>
      </c>
    </row>
    <row r="184" spans="2:65" s="1" customFormat="1" ht="38.25" customHeight="1">
      <c r="B184" s="131"/>
      <c r="C184" s="160" t="s">
        <v>400</v>
      </c>
      <c r="D184" s="160" t="s">
        <v>200</v>
      </c>
      <c r="E184" s="161" t="s">
        <v>598</v>
      </c>
      <c r="F184" s="228" t="s">
        <v>599</v>
      </c>
      <c r="G184" s="228"/>
      <c r="H184" s="228"/>
      <c r="I184" s="228"/>
      <c r="J184" s="162" t="s">
        <v>203</v>
      </c>
      <c r="K184" s="163">
        <v>43.74</v>
      </c>
      <c r="L184" s="230">
        <v>0</v>
      </c>
      <c r="M184" s="230"/>
      <c r="N184" s="220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0</v>
      </c>
      <c r="Y184" s="166">
        <f t="shared" si="27"/>
        <v>0</v>
      </c>
      <c r="Z184" s="166">
        <v>7.3200000000000001E-3</v>
      </c>
      <c r="AA184" s="167">
        <f t="shared" si="28"/>
        <v>0.32017680000000004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261</v>
      </c>
      <c r="BM184" s="18" t="s">
        <v>1518</v>
      </c>
    </row>
    <row r="185" spans="2:65" s="1" customFormat="1" ht="38.25" customHeight="1">
      <c r="B185" s="131"/>
      <c r="C185" s="160" t="s">
        <v>404</v>
      </c>
      <c r="D185" s="160" t="s">
        <v>200</v>
      </c>
      <c r="E185" s="161" t="s">
        <v>601</v>
      </c>
      <c r="F185" s="228" t="s">
        <v>602</v>
      </c>
      <c r="G185" s="228"/>
      <c r="H185" s="228"/>
      <c r="I185" s="228"/>
      <c r="J185" s="162" t="s">
        <v>203</v>
      </c>
      <c r="K185" s="163">
        <v>43.74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3.4000000000000002E-4</v>
      </c>
      <c r="Y185" s="166">
        <f t="shared" si="27"/>
        <v>1.4871600000000002E-2</v>
      </c>
      <c r="Z185" s="166">
        <v>0</v>
      </c>
      <c r="AA185" s="167">
        <f t="shared" si="28"/>
        <v>0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261</v>
      </c>
      <c r="BM185" s="18" t="s">
        <v>1519</v>
      </c>
    </row>
    <row r="186" spans="2:65" s="1" customFormat="1" ht="38.25" customHeight="1">
      <c r="B186" s="131"/>
      <c r="C186" s="160" t="s">
        <v>408</v>
      </c>
      <c r="D186" s="160" t="s">
        <v>200</v>
      </c>
      <c r="E186" s="161" t="s">
        <v>604</v>
      </c>
      <c r="F186" s="228" t="s">
        <v>605</v>
      </c>
      <c r="G186" s="228"/>
      <c r="H186" s="228"/>
      <c r="I186" s="228"/>
      <c r="J186" s="162" t="s">
        <v>251</v>
      </c>
      <c r="K186" s="163">
        <v>156</v>
      </c>
      <c r="L186" s="230">
        <v>0</v>
      </c>
      <c r="M186" s="230"/>
      <c r="N186" s="220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2.46276E-3</v>
      </c>
      <c r="Y186" s="166">
        <f t="shared" si="27"/>
        <v>0.38419056000000001</v>
      </c>
      <c r="Z186" s="166">
        <v>0</v>
      </c>
      <c r="AA186" s="167">
        <f t="shared" si="28"/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261</v>
      </c>
      <c r="BM186" s="18" t="s">
        <v>1520</v>
      </c>
    </row>
    <row r="187" spans="2:65" s="1" customFormat="1" ht="38.25" customHeight="1">
      <c r="B187" s="131"/>
      <c r="C187" s="160" t="s">
        <v>412</v>
      </c>
      <c r="D187" s="160" t="s">
        <v>200</v>
      </c>
      <c r="E187" s="161" t="s">
        <v>607</v>
      </c>
      <c r="F187" s="228" t="s">
        <v>608</v>
      </c>
      <c r="G187" s="228"/>
      <c r="H187" s="228"/>
      <c r="I187" s="228"/>
      <c r="J187" s="162" t="s">
        <v>251</v>
      </c>
      <c r="K187" s="163">
        <v>156</v>
      </c>
      <c r="L187" s="230">
        <v>0</v>
      </c>
      <c r="M187" s="230"/>
      <c r="N187" s="220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3.3E-3</v>
      </c>
      <c r="AA187" s="167">
        <f t="shared" si="28"/>
        <v>0.51480000000000004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261</v>
      </c>
      <c r="BM187" s="18" t="s">
        <v>1521</v>
      </c>
    </row>
    <row r="188" spans="2:65" s="1" customFormat="1" ht="38.25" customHeight="1">
      <c r="B188" s="131"/>
      <c r="C188" s="160" t="s">
        <v>416</v>
      </c>
      <c r="D188" s="160" t="s">
        <v>200</v>
      </c>
      <c r="E188" s="161" t="s">
        <v>610</v>
      </c>
      <c r="F188" s="228" t="s">
        <v>611</v>
      </c>
      <c r="G188" s="228"/>
      <c r="H188" s="228"/>
      <c r="I188" s="228"/>
      <c r="J188" s="162" t="s">
        <v>251</v>
      </c>
      <c r="K188" s="163">
        <v>61.4</v>
      </c>
      <c r="L188" s="230">
        <v>0</v>
      </c>
      <c r="M188" s="230"/>
      <c r="N188" s="220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1.3156800000000001E-3</v>
      </c>
      <c r="Y188" s="166">
        <f t="shared" si="27"/>
        <v>8.0782751999999999E-2</v>
      </c>
      <c r="Z188" s="166">
        <v>0</v>
      </c>
      <c r="AA188" s="167">
        <f t="shared" si="28"/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261</v>
      </c>
      <c r="BM188" s="18" t="s">
        <v>1522</v>
      </c>
    </row>
    <row r="189" spans="2:65" s="1" customFormat="1" ht="25.5" customHeight="1">
      <c r="B189" s="131"/>
      <c r="C189" s="160" t="s">
        <v>420</v>
      </c>
      <c r="D189" s="160" t="s">
        <v>200</v>
      </c>
      <c r="E189" s="161" t="s">
        <v>613</v>
      </c>
      <c r="F189" s="228" t="s">
        <v>614</v>
      </c>
      <c r="G189" s="228"/>
      <c r="H189" s="228"/>
      <c r="I189" s="228"/>
      <c r="J189" s="162" t="s">
        <v>251</v>
      </c>
      <c r="K189" s="163">
        <v>156</v>
      </c>
      <c r="L189" s="230">
        <v>0</v>
      </c>
      <c r="M189" s="230"/>
      <c r="N189" s="220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9.0000000000000006E-5</v>
      </c>
      <c r="Y189" s="166">
        <f t="shared" si="27"/>
        <v>1.404E-2</v>
      </c>
      <c r="Z189" s="166">
        <v>0</v>
      </c>
      <c r="AA189" s="167">
        <f t="shared" si="28"/>
        <v>0</v>
      </c>
      <c r="AR189" s="18" t="s">
        <v>261</v>
      </c>
      <c r="AT189" s="18" t="s">
        <v>200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261</v>
      </c>
      <c r="BM189" s="18" t="s">
        <v>1523</v>
      </c>
    </row>
    <row r="190" spans="2:65" s="1" customFormat="1" ht="38.25" customHeight="1">
      <c r="B190" s="131"/>
      <c r="C190" s="160" t="s">
        <v>424</v>
      </c>
      <c r="D190" s="160" t="s">
        <v>200</v>
      </c>
      <c r="E190" s="161" t="s">
        <v>616</v>
      </c>
      <c r="F190" s="228" t="s">
        <v>617</v>
      </c>
      <c r="G190" s="228"/>
      <c r="H190" s="228"/>
      <c r="I190" s="228"/>
      <c r="J190" s="162" t="s">
        <v>251</v>
      </c>
      <c r="K190" s="163">
        <v>54.4</v>
      </c>
      <c r="L190" s="230">
        <v>0</v>
      </c>
      <c r="M190" s="230"/>
      <c r="N190" s="220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0</v>
      </c>
      <c r="Y190" s="166">
        <f t="shared" si="27"/>
        <v>0</v>
      </c>
      <c r="Z190" s="166">
        <v>0</v>
      </c>
      <c r="AA190" s="167">
        <f t="shared" si="28"/>
        <v>0</v>
      </c>
      <c r="AR190" s="18" t="s">
        <v>261</v>
      </c>
      <c r="AT190" s="18" t="s">
        <v>200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261</v>
      </c>
      <c r="BM190" s="18" t="s">
        <v>1524</v>
      </c>
    </row>
    <row r="191" spans="2:65" s="1" customFormat="1" ht="25.5" customHeight="1">
      <c r="B191" s="131"/>
      <c r="C191" s="160" t="s">
        <v>427</v>
      </c>
      <c r="D191" s="160" t="s">
        <v>200</v>
      </c>
      <c r="E191" s="161" t="s">
        <v>620</v>
      </c>
      <c r="F191" s="228" t="s">
        <v>621</v>
      </c>
      <c r="G191" s="228"/>
      <c r="H191" s="228"/>
      <c r="I191" s="228"/>
      <c r="J191" s="162" t="s">
        <v>251</v>
      </c>
      <c r="K191" s="163">
        <v>99</v>
      </c>
      <c r="L191" s="230">
        <v>0</v>
      </c>
      <c r="M191" s="230"/>
      <c r="N191" s="220">
        <f t="shared" si="2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26"/>
        <v>0</v>
      </c>
      <c r="X191" s="166">
        <v>2.0117999999999998E-3</v>
      </c>
      <c r="Y191" s="166">
        <f t="shared" si="27"/>
        <v>0.19916819999999999</v>
      </c>
      <c r="Z191" s="166">
        <v>0</v>
      </c>
      <c r="AA191" s="167">
        <f t="shared" si="28"/>
        <v>0</v>
      </c>
      <c r="AR191" s="18" t="s">
        <v>261</v>
      </c>
      <c r="AT191" s="18" t="s">
        <v>200</v>
      </c>
      <c r="AU191" s="18" t="s">
        <v>178</v>
      </c>
      <c r="AY191" s="18" t="s">
        <v>199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178</v>
      </c>
      <c r="BK191" s="168">
        <f t="shared" si="34"/>
        <v>0</v>
      </c>
      <c r="BL191" s="18" t="s">
        <v>261</v>
      </c>
      <c r="BM191" s="18" t="s">
        <v>1525</v>
      </c>
    </row>
    <row r="192" spans="2:65" s="1" customFormat="1" ht="25.5" customHeight="1">
      <c r="B192" s="131"/>
      <c r="C192" s="160" t="s">
        <v>430</v>
      </c>
      <c r="D192" s="160" t="s">
        <v>200</v>
      </c>
      <c r="E192" s="161" t="s">
        <v>624</v>
      </c>
      <c r="F192" s="228" t="s">
        <v>625</v>
      </c>
      <c r="G192" s="228"/>
      <c r="H192" s="228"/>
      <c r="I192" s="228"/>
      <c r="J192" s="162" t="s">
        <v>251</v>
      </c>
      <c r="K192" s="163">
        <v>99</v>
      </c>
      <c r="L192" s="230">
        <v>0</v>
      </c>
      <c r="M192" s="230"/>
      <c r="N192" s="220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2.2599999999999999E-3</v>
      </c>
      <c r="AA192" s="167">
        <f t="shared" si="28"/>
        <v>0.22373999999999999</v>
      </c>
      <c r="AR192" s="18" t="s">
        <v>261</v>
      </c>
      <c r="AT192" s="18" t="s">
        <v>200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261</v>
      </c>
      <c r="BM192" s="18" t="s">
        <v>1526</v>
      </c>
    </row>
    <row r="193" spans="2:65" s="1" customFormat="1" ht="25.5" customHeight="1">
      <c r="B193" s="131"/>
      <c r="C193" s="160" t="s">
        <v>433</v>
      </c>
      <c r="D193" s="160" t="s">
        <v>200</v>
      </c>
      <c r="E193" s="161" t="s">
        <v>628</v>
      </c>
      <c r="F193" s="228" t="s">
        <v>629</v>
      </c>
      <c r="G193" s="228"/>
      <c r="H193" s="228"/>
      <c r="I193" s="228"/>
      <c r="J193" s="162" t="s">
        <v>334</v>
      </c>
      <c r="K193" s="164">
        <v>0</v>
      </c>
      <c r="L193" s="230">
        <v>0</v>
      </c>
      <c r="M193" s="230"/>
      <c r="N193" s="220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8" t="s">
        <v>261</v>
      </c>
      <c r="AT193" s="18" t="s">
        <v>200</v>
      </c>
      <c r="AU193" s="18" t="s">
        <v>178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261</v>
      </c>
      <c r="BM193" s="18" t="s">
        <v>1527</v>
      </c>
    </row>
    <row r="194" spans="2:65" s="9" customFormat="1" ht="37.35" customHeight="1">
      <c r="B194" s="149"/>
      <c r="C194" s="150"/>
      <c r="D194" s="151" t="s">
        <v>172</v>
      </c>
      <c r="E194" s="151"/>
      <c r="F194" s="151"/>
      <c r="G194" s="151"/>
      <c r="H194" s="151"/>
      <c r="I194" s="151"/>
      <c r="J194" s="151"/>
      <c r="K194" s="151"/>
      <c r="L194" s="151"/>
      <c r="M194" s="151"/>
      <c r="N194" s="259">
        <f>BK194</f>
        <v>0</v>
      </c>
      <c r="O194" s="260"/>
      <c r="P194" s="260"/>
      <c r="Q194" s="260"/>
      <c r="R194" s="152"/>
      <c r="T194" s="153"/>
      <c r="U194" s="150"/>
      <c r="V194" s="150"/>
      <c r="W194" s="154">
        <f>SUM(W195:W199)</f>
        <v>0</v>
      </c>
      <c r="X194" s="150"/>
      <c r="Y194" s="154">
        <f>SUM(Y195:Y199)</f>
        <v>0</v>
      </c>
      <c r="Z194" s="150"/>
      <c r="AA194" s="155">
        <f>SUM(AA195:AA199)</f>
        <v>0</v>
      </c>
      <c r="AR194" s="156" t="s">
        <v>204</v>
      </c>
      <c r="AT194" s="157" t="s">
        <v>76</v>
      </c>
      <c r="AU194" s="157" t="s">
        <v>77</v>
      </c>
      <c r="AY194" s="156" t="s">
        <v>199</v>
      </c>
      <c r="BK194" s="158">
        <f>SUM(BK195:BK199)</f>
        <v>0</v>
      </c>
    </row>
    <row r="195" spans="2:65" s="1" customFormat="1" ht="51" customHeight="1">
      <c r="B195" s="131"/>
      <c r="C195" s="160" t="s">
        <v>436</v>
      </c>
      <c r="D195" s="160" t="s">
        <v>200</v>
      </c>
      <c r="E195" s="161" t="s">
        <v>85</v>
      </c>
      <c r="F195" s="228" t="s">
        <v>421</v>
      </c>
      <c r="G195" s="228"/>
      <c r="H195" s="228"/>
      <c r="I195" s="228"/>
      <c r="J195" s="162" t="s">
        <v>5</v>
      </c>
      <c r="K195" s="163">
        <v>0</v>
      </c>
      <c r="L195" s="230">
        <v>0</v>
      </c>
      <c r="M195" s="230"/>
      <c r="N195" s="220">
        <f>ROUND(L195*K195,3)</f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8" t="s">
        <v>422</v>
      </c>
      <c r="AT195" s="18" t="s">
        <v>200</v>
      </c>
      <c r="AU195" s="18" t="s">
        <v>85</v>
      </c>
      <c r="AY195" s="18" t="s">
        <v>199</v>
      </c>
      <c r="BE195" s="105">
        <f>IF(U195="základná",N195,0)</f>
        <v>0</v>
      </c>
      <c r="BF195" s="105">
        <f>IF(U195="znížená",N195,0)</f>
        <v>0</v>
      </c>
      <c r="BG195" s="105">
        <f>IF(U195="zákl. prenesená",N195,0)</f>
        <v>0</v>
      </c>
      <c r="BH195" s="105">
        <f>IF(U195="zníž. prenesená",N195,0)</f>
        <v>0</v>
      </c>
      <c r="BI195" s="105">
        <f>IF(U195="nulová",N195,0)</f>
        <v>0</v>
      </c>
      <c r="BJ195" s="18" t="s">
        <v>178</v>
      </c>
      <c r="BK195" s="168">
        <f>ROUND(L195*K195,3)</f>
        <v>0</v>
      </c>
      <c r="BL195" s="18" t="s">
        <v>422</v>
      </c>
      <c r="BM195" s="18" t="s">
        <v>1528</v>
      </c>
    </row>
    <row r="196" spans="2:65" s="1" customFormat="1" ht="51" customHeight="1">
      <c r="B196" s="131"/>
      <c r="C196" s="160" t="s">
        <v>619</v>
      </c>
      <c r="D196" s="160" t="s">
        <v>200</v>
      </c>
      <c r="E196" s="161" t="s">
        <v>178</v>
      </c>
      <c r="F196" s="228" t="s">
        <v>425</v>
      </c>
      <c r="G196" s="228"/>
      <c r="H196" s="228"/>
      <c r="I196" s="228"/>
      <c r="J196" s="162" t="s">
        <v>5</v>
      </c>
      <c r="K196" s="163">
        <v>0</v>
      </c>
      <c r="L196" s="230">
        <v>0</v>
      </c>
      <c r="M196" s="230"/>
      <c r="N196" s="220">
        <f>ROUND(L196*K196,3)</f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8" t="s">
        <v>422</v>
      </c>
      <c r="AT196" s="18" t="s">
        <v>200</v>
      </c>
      <c r="AU196" s="18" t="s">
        <v>85</v>
      </c>
      <c r="AY196" s="18" t="s">
        <v>199</v>
      </c>
      <c r="BE196" s="105">
        <f>IF(U196="základná",N196,0)</f>
        <v>0</v>
      </c>
      <c r="BF196" s="105">
        <f>IF(U196="znížená",N196,0)</f>
        <v>0</v>
      </c>
      <c r="BG196" s="105">
        <f>IF(U196="zákl. prenesená",N196,0)</f>
        <v>0</v>
      </c>
      <c r="BH196" s="105">
        <f>IF(U196="zníž. prenesená",N196,0)</f>
        <v>0</v>
      </c>
      <c r="BI196" s="105">
        <f>IF(U196="nulová",N196,0)</f>
        <v>0</v>
      </c>
      <c r="BJ196" s="18" t="s">
        <v>178</v>
      </c>
      <c r="BK196" s="168">
        <f>ROUND(L196*K196,3)</f>
        <v>0</v>
      </c>
      <c r="BL196" s="18" t="s">
        <v>422</v>
      </c>
      <c r="BM196" s="18" t="s">
        <v>1529</v>
      </c>
    </row>
    <row r="197" spans="2:65" s="1" customFormat="1" ht="63.75" customHeight="1">
      <c r="B197" s="131"/>
      <c r="C197" s="160" t="s">
        <v>623</v>
      </c>
      <c r="D197" s="160" t="s">
        <v>200</v>
      </c>
      <c r="E197" s="161" t="s">
        <v>209</v>
      </c>
      <c r="F197" s="228" t="s">
        <v>428</v>
      </c>
      <c r="G197" s="228"/>
      <c r="H197" s="228"/>
      <c r="I197" s="228"/>
      <c r="J197" s="162" t="s">
        <v>5</v>
      </c>
      <c r="K197" s="163">
        <v>0</v>
      </c>
      <c r="L197" s="230">
        <v>0</v>
      </c>
      <c r="M197" s="230"/>
      <c r="N197" s="220">
        <f>ROUND(L197*K197,3)</f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8" t="s">
        <v>422</v>
      </c>
      <c r="AT197" s="18" t="s">
        <v>200</v>
      </c>
      <c r="AU197" s="18" t="s">
        <v>85</v>
      </c>
      <c r="AY197" s="18" t="s">
        <v>199</v>
      </c>
      <c r="BE197" s="105">
        <f>IF(U197="základná",N197,0)</f>
        <v>0</v>
      </c>
      <c r="BF197" s="105">
        <f>IF(U197="znížená",N197,0)</f>
        <v>0</v>
      </c>
      <c r="BG197" s="105">
        <f>IF(U197="zákl. prenesená",N197,0)</f>
        <v>0</v>
      </c>
      <c r="BH197" s="105">
        <f>IF(U197="zníž. prenesená",N197,0)</f>
        <v>0</v>
      </c>
      <c r="BI197" s="105">
        <f>IF(U197="nulová",N197,0)</f>
        <v>0</v>
      </c>
      <c r="BJ197" s="18" t="s">
        <v>178</v>
      </c>
      <c r="BK197" s="168">
        <f>ROUND(L197*K197,3)</f>
        <v>0</v>
      </c>
      <c r="BL197" s="18" t="s">
        <v>422</v>
      </c>
      <c r="BM197" s="18" t="s">
        <v>1530</v>
      </c>
    </row>
    <row r="198" spans="2:65" s="1" customFormat="1" ht="51" customHeight="1">
      <c r="B198" s="131"/>
      <c r="C198" s="160" t="s">
        <v>627</v>
      </c>
      <c r="D198" s="160" t="s">
        <v>200</v>
      </c>
      <c r="E198" s="161" t="s">
        <v>216</v>
      </c>
      <c r="F198" s="228" t="s">
        <v>431</v>
      </c>
      <c r="G198" s="228"/>
      <c r="H198" s="228"/>
      <c r="I198" s="228"/>
      <c r="J198" s="162" t="s">
        <v>5</v>
      </c>
      <c r="K198" s="163">
        <v>0</v>
      </c>
      <c r="L198" s="230">
        <v>0</v>
      </c>
      <c r="M198" s="230"/>
      <c r="N198" s="220">
        <f>ROUND(L198*K198,3)</f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8" t="s">
        <v>422</v>
      </c>
      <c r="AT198" s="18" t="s">
        <v>200</v>
      </c>
      <c r="AU198" s="18" t="s">
        <v>85</v>
      </c>
      <c r="AY198" s="18" t="s">
        <v>199</v>
      </c>
      <c r="BE198" s="105">
        <f>IF(U198="základná",N198,0)</f>
        <v>0</v>
      </c>
      <c r="BF198" s="105">
        <f>IF(U198="znížená",N198,0)</f>
        <v>0</v>
      </c>
      <c r="BG198" s="105">
        <f>IF(U198="zákl. prenesená",N198,0)</f>
        <v>0</v>
      </c>
      <c r="BH198" s="105">
        <f>IF(U198="zníž. prenesená",N198,0)</f>
        <v>0</v>
      </c>
      <c r="BI198" s="105">
        <f>IF(U198="nulová",N198,0)</f>
        <v>0</v>
      </c>
      <c r="BJ198" s="18" t="s">
        <v>178</v>
      </c>
      <c r="BK198" s="168">
        <f>ROUND(L198*K198,3)</f>
        <v>0</v>
      </c>
      <c r="BL198" s="18" t="s">
        <v>422</v>
      </c>
      <c r="BM198" s="18" t="s">
        <v>1531</v>
      </c>
    </row>
    <row r="199" spans="2:65" s="1" customFormat="1" ht="25.5" customHeight="1">
      <c r="B199" s="131"/>
      <c r="C199" s="160" t="s">
        <v>631</v>
      </c>
      <c r="D199" s="160" t="s">
        <v>200</v>
      </c>
      <c r="E199" s="161" t="s">
        <v>220</v>
      </c>
      <c r="F199" s="228" t="s">
        <v>434</v>
      </c>
      <c r="G199" s="228"/>
      <c r="H199" s="228"/>
      <c r="I199" s="228"/>
      <c r="J199" s="162" t="s">
        <v>5</v>
      </c>
      <c r="K199" s="163">
        <v>0</v>
      </c>
      <c r="L199" s="230">
        <v>0</v>
      </c>
      <c r="M199" s="230"/>
      <c r="N199" s="220">
        <f>ROUND(L199*K199,3)</f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8" t="s">
        <v>422</v>
      </c>
      <c r="AT199" s="18" t="s">
        <v>200</v>
      </c>
      <c r="AU199" s="18" t="s">
        <v>85</v>
      </c>
      <c r="AY199" s="18" t="s">
        <v>199</v>
      </c>
      <c r="BE199" s="105">
        <f>IF(U199="základná",N199,0)</f>
        <v>0</v>
      </c>
      <c r="BF199" s="105">
        <f>IF(U199="znížená",N199,0)</f>
        <v>0</v>
      </c>
      <c r="BG199" s="105">
        <f>IF(U199="zákl. prenesená",N199,0)</f>
        <v>0</v>
      </c>
      <c r="BH199" s="105">
        <f>IF(U199="zníž. prenesená",N199,0)</f>
        <v>0</v>
      </c>
      <c r="BI199" s="105">
        <f>IF(U199="nulová",N199,0)</f>
        <v>0</v>
      </c>
      <c r="BJ199" s="18" t="s">
        <v>178</v>
      </c>
      <c r="BK199" s="168">
        <f>ROUND(L199*K199,3)</f>
        <v>0</v>
      </c>
      <c r="BL199" s="18" t="s">
        <v>422</v>
      </c>
      <c r="BM199" s="18" t="s">
        <v>1532</v>
      </c>
    </row>
    <row r="200" spans="2:65" s="9" customFormat="1" ht="37.35" customHeight="1">
      <c r="B200" s="149"/>
      <c r="C200" s="150"/>
      <c r="D200" s="151" t="s">
        <v>173</v>
      </c>
      <c r="E200" s="151"/>
      <c r="F200" s="151"/>
      <c r="G200" s="151"/>
      <c r="H200" s="151"/>
      <c r="I200" s="151"/>
      <c r="J200" s="151"/>
      <c r="K200" s="151"/>
      <c r="L200" s="151"/>
      <c r="M200" s="151"/>
      <c r="N200" s="224">
        <f>BK200</f>
        <v>0</v>
      </c>
      <c r="O200" s="225"/>
      <c r="P200" s="225"/>
      <c r="Q200" s="225"/>
      <c r="R200" s="152"/>
      <c r="T200" s="153"/>
      <c r="U200" s="150"/>
      <c r="V200" s="150"/>
      <c r="W200" s="154">
        <f>W201</f>
        <v>0</v>
      </c>
      <c r="X200" s="150"/>
      <c r="Y200" s="154">
        <f>Y201</f>
        <v>0</v>
      </c>
      <c r="Z200" s="150"/>
      <c r="AA200" s="155">
        <f>AA201</f>
        <v>0</v>
      </c>
      <c r="AR200" s="156" t="s">
        <v>216</v>
      </c>
      <c r="AT200" s="157" t="s">
        <v>76</v>
      </c>
      <c r="AU200" s="157" t="s">
        <v>77</v>
      </c>
      <c r="AY200" s="156" t="s">
        <v>199</v>
      </c>
      <c r="BK200" s="158">
        <f>BK201</f>
        <v>0</v>
      </c>
    </row>
    <row r="201" spans="2:65" s="9" customFormat="1" ht="19.95" customHeight="1">
      <c r="B201" s="149"/>
      <c r="C201" s="150"/>
      <c r="D201" s="159" t="s">
        <v>174</v>
      </c>
      <c r="E201" s="159"/>
      <c r="F201" s="159"/>
      <c r="G201" s="159"/>
      <c r="H201" s="159"/>
      <c r="I201" s="159"/>
      <c r="J201" s="159"/>
      <c r="K201" s="159"/>
      <c r="L201" s="159"/>
      <c r="M201" s="159"/>
      <c r="N201" s="226">
        <f>BK201</f>
        <v>0</v>
      </c>
      <c r="O201" s="227"/>
      <c r="P201" s="227"/>
      <c r="Q201" s="227"/>
      <c r="R201" s="152"/>
      <c r="T201" s="153"/>
      <c r="U201" s="150"/>
      <c r="V201" s="150"/>
      <c r="W201" s="154">
        <f>W202</f>
        <v>0</v>
      </c>
      <c r="X201" s="150"/>
      <c r="Y201" s="154">
        <f>Y202</f>
        <v>0</v>
      </c>
      <c r="Z201" s="150"/>
      <c r="AA201" s="155">
        <f>AA202</f>
        <v>0</v>
      </c>
      <c r="AR201" s="156" t="s">
        <v>216</v>
      </c>
      <c r="AT201" s="157" t="s">
        <v>76</v>
      </c>
      <c r="AU201" s="157" t="s">
        <v>85</v>
      </c>
      <c r="AY201" s="156" t="s">
        <v>199</v>
      </c>
      <c r="BK201" s="158">
        <f>BK202</f>
        <v>0</v>
      </c>
    </row>
    <row r="202" spans="2:65" s="1" customFormat="1" ht="25.5" customHeight="1">
      <c r="B202" s="131"/>
      <c r="C202" s="160" t="s">
        <v>633</v>
      </c>
      <c r="D202" s="160" t="s">
        <v>200</v>
      </c>
      <c r="E202" s="161" t="s">
        <v>437</v>
      </c>
      <c r="F202" s="228" t="s">
        <v>438</v>
      </c>
      <c r="G202" s="228"/>
      <c r="H202" s="228"/>
      <c r="I202" s="228"/>
      <c r="J202" s="162" t="s">
        <v>439</v>
      </c>
      <c r="K202" s="163">
        <v>1</v>
      </c>
      <c r="L202" s="230">
        <v>0</v>
      </c>
      <c r="M202" s="230"/>
      <c r="N202" s="220">
        <f>ROUND(L202*K202,3)</f>
        <v>0</v>
      </c>
      <c r="O202" s="220"/>
      <c r="P202" s="220"/>
      <c r="Q202" s="220"/>
      <c r="R202" s="134"/>
      <c r="T202" s="165" t="s">
        <v>5</v>
      </c>
      <c r="U202" s="43" t="s">
        <v>44</v>
      </c>
      <c r="V202" s="35"/>
      <c r="W202" s="166">
        <f>V202*K202</f>
        <v>0</v>
      </c>
      <c r="X202" s="166">
        <v>0</v>
      </c>
      <c r="Y202" s="166">
        <f>X202*K202</f>
        <v>0</v>
      </c>
      <c r="Z202" s="166">
        <v>0</v>
      </c>
      <c r="AA202" s="167">
        <f>Z202*K202</f>
        <v>0</v>
      </c>
      <c r="AR202" s="18" t="s">
        <v>440</v>
      </c>
      <c r="AT202" s="18" t="s">
        <v>200</v>
      </c>
      <c r="AU202" s="18" t="s">
        <v>178</v>
      </c>
      <c r="AY202" s="18" t="s">
        <v>199</v>
      </c>
      <c r="BE202" s="105">
        <f>IF(U202="základná",N202,0)</f>
        <v>0</v>
      </c>
      <c r="BF202" s="105">
        <f>IF(U202="znížená",N202,0)</f>
        <v>0</v>
      </c>
      <c r="BG202" s="105">
        <f>IF(U202="zákl. prenesená",N202,0)</f>
        <v>0</v>
      </c>
      <c r="BH202" s="105">
        <f>IF(U202="zníž. prenesená",N202,0)</f>
        <v>0</v>
      </c>
      <c r="BI202" s="105">
        <f>IF(U202="nulová",N202,0)</f>
        <v>0</v>
      </c>
      <c r="BJ202" s="18" t="s">
        <v>178</v>
      </c>
      <c r="BK202" s="168">
        <f>ROUND(L202*K202,3)</f>
        <v>0</v>
      </c>
      <c r="BL202" s="18" t="s">
        <v>440</v>
      </c>
      <c r="BM202" s="18" t="s">
        <v>1533</v>
      </c>
    </row>
    <row r="203" spans="2:65" s="1" customFormat="1" ht="49.95" customHeight="1">
      <c r="B203" s="34"/>
      <c r="C203" s="35"/>
      <c r="D203" s="151"/>
      <c r="E203" s="35"/>
      <c r="F203" s="35"/>
      <c r="G203" s="35"/>
      <c r="H203" s="35"/>
      <c r="I203" s="35"/>
      <c r="J203" s="35"/>
      <c r="K203" s="35"/>
      <c r="L203" s="35"/>
      <c r="M203" s="35"/>
      <c r="N203" s="224"/>
      <c r="O203" s="225"/>
      <c r="P203" s="225"/>
      <c r="Q203" s="225"/>
      <c r="R203" s="36"/>
      <c r="T203" s="173"/>
      <c r="U203" s="55"/>
      <c r="V203" s="55"/>
      <c r="W203" s="55"/>
      <c r="X203" s="55"/>
      <c r="Y203" s="55"/>
      <c r="Z203" s="55"/>
      <c r="AA203" s="57"/>
      <c r="AT203" s="18"/>
      <c r="AU203" s="18"/>
      <c r="AY203" s="18"/>
      <c r="BK203" s="168"/>
    </row>
    <row r="204" spans="2:65" s="1" customFormat="1" ht="6.9" customHeight="1"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60"/>
    </row>
  </sheetData>
  <mergeCells count="281">
    <mergeCell ref="N196:Q196"/>
    <mergeCell ref="N197:Q197"/>
    <mergeCell ref="N198:Q198"/>
    <mergeCell ref="N199:Q199"/>
    <mergeCell ref="N202:Q202"/>
    <mergeCell ref="N194:Q194"/>
    <mergeCell ref="N200:Q200"/>
    <mergeCell ref="N201:Q201"/>
    <mergeCell ref="N203:Q203"/>
    <mergeCell ref="N195:Q195"/>
    <mergeCell ref="F197:I197"/>
    <mergeCell ref="F198:I198"/>
    <mergeCell ref="F199:I199"/>
    <mergeCell ref="F202:I202"/>
    <mergeCell ref="L186:M186"/>
    <mergeCell ref="L185:M185"/>
    <mergeCell ref="L187:M187"/>
    <mergeCell ref="L188:M188"/>
    <mergeCell ref="L189:M189"/>
    <mergeCell ref="L190:M190"/>
    <mergeCell ref="L191:M191"/>
    <mergeCell ref="L192:M192"/>
    <mergeCell ref="L197:M197"/>
    <mergeCell ref="L198:M198"/>
    <mergeCell ref="L199:M199"/>
    <mergeCell ref="L202:M202"/>
    <mergeCell ref="F186:I186"/>
    <mergeCell ref="F185:I185"/>
    <mergeCell ref="F187:I187"/>
    <mergeCell ref="F188:I188"/>
    <mergeCell ref="F189:I189"/>
    <mergeCell ref="F190:I190"/>
    <mergeCell ref="F191:I191"/>
    <mergeCell ref="F192:I192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8:Q168"/>
    <mergeCell ref="N169:Q169"/>
    <mergeCell ref="N170:Q170"/>
    <mergeCell ref="N171:Q171"/>
    <mergeCell ref="N172:Q172"/>
    <mergeCell ref="N173:Q173"/>
    <mergeCell ref="N174:Q174"/>
    <mergeCell ref="N167:Q167"/>
    <mergeCell ref="N191:Q191"/>
    <mergeCell ref="N193:Q193"/>
    <mergeCell ref="N192:Q192"/>
    <mergeCell ref="L193:M193"/>
    <mergeCell ref="L195:M195"/>
    <mergeCell ref="L196:M196"/>
    <mergeCell ref="F178:I178"/>
    <mergeCell ref="F179:I179"/>
    <mergeCell ref="F180:I180"/>
    <mergeCell ref="F181:I181"/>
    <mergeCell ref="F183:I183"/>
    <mergeCell ref="F184:I184"/>
    <mergeCell ref="L178:M178"/>
    <mergeCell ref="L179:M179"/>
    <mergeCell ref="L180:M180"/>
    <mergeCell ref="L181:M181"/>
    <mergeCell ref="L183:M183"/>
    <mergeCell ref="L184:M184"/>
    <mergeCell ref="F195:I195"/>
    <mergeCell ref="F196:I196"/>
    <mergeCell ref="F193:I193"/>
    <mergeCell ref="L173:M173"/>
    <mergeCell ref="L174:M174"/>
    <mergeCell ref="L175:M175"/>
    <mergeCell ref="L177:M177"/>
    <mergeCell ref="F171:I171"/>
    <mergeCell ref="F172:I172"/>
    <mergeCell ref="F173:I173"/>
    <mergeCell ref="F174:I174"/>
    <mergeCell ref="F175:I175"/>
    <mergeCell ref="F177:I177"/>
    <mergeCell ref="F168:I168"/>
    <mergeCell ref="F169:I169"/>
    <mergeCell ref="F170:I170"/>
    <mergeCell ref="N190:Q190"/>
    <mergeCell ref="N175:Q175"/>
    <mergeCell ref="N177:Q177"/>
    <mergeCell ref="N178:Q178"/>
    <mergeCell ref="N179:Q179"/>
    <mergeCell ref="N180:Q180"/>
    <mergeCell ref="N181:Q181"/>
    <mergeCell ref="N183:Q183"/>
    <mergeCell ref="N184:Q184"/>
    <mergeCell ref="N185:Q185"/>
    <mergeCell ref="N186:Q186"/>
    <mergeCell ref="N187:Q187"/>
    <mergeCell ref="N188:Q188"/>
    <mergeCell ref="N189:Q189"/>
    <mergeCell ref="N176:Q176"/>
    <mergeCell ref="N182:Q182"/>
    <mergeCell ref="L168:M168"/>
    <mergeCell ref="L169:M169"/>
    <mergeCell ref="L170:M170"/>
    <mergeCell ref="L171:M171"/>
    <mergeCell ref="L172:M172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E15:L15"/>
    <mergeCell ref="O15:P15"/>
    <mergeCell ref="O17:P17"/>
    <mergeCell ref="O18:P18"/>
    <mergeCell ref="O20:P20"/>
    <mergeCell ref="O21:P2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D102:H102"/>
    <mergeCell ref="D106:H106"/>
    <mergeCell ref="D103:H103"/>
    <mergeCell ref="D104:H104"/>
    <mergeCell ref="D105:H105"/>
    <mergeCell ref="C115:Q115"/>
    <mergeCell ref="F117:P117"/>
    <mergeCell ref="F118:P118"/>
    <mergeCell ref="M120:P120"/>
    <mergeCell ref="M122:Q122"/>
    <mergeCell ref="M123:Q123"/>
    <mergeCell ref="F125:I125"/>
    <mergeCell ref="F129:I129"/>
    <mergeCell ref="L125:M125"/>
    <mergeCell ref="N125:Q125"/>
    <mergeCell ref="L129:M129"/>
    <mergeCell ref="N129:Q129"/>
    <mergeCell ref="F130:I130"/>
    <mergeCell ref="L130:M130"/>
    <mergeCell ref="N130:Q130"/>
    <mergeCell ref="N126:Q126"/>
    <mergeCell ref="N127:Q127"/>
    <mergeCell ref="N128:Q128"/>
    <mergeCell ref="F132:I132"/>
    <mergeCell ref="L132:M132"/>
    <mergeCell ref="N132:Q132"/>
    <mergeCell ref="N131:Q131"/>
    <mergeCell ref="N133:Q133"/>
    <mergeCell ref="N134:Q134"/>
    <mergeCell ref="F135:I135"/>
    <mergeCell ref="F136:I136"/>
    <mergeCell ref="L135:M135"/>
    <mergeCell ref="N135:Q135"/>
    <mergeCell ref="L136:M136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F137:I137"/>
    <mergeCell ref="F140:I140"/>
    <mergeCell ref="F139:I139"/>
    <mergeCell ref="F138:I138"/>
    <mergeCell ref="F141:I141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L137:M137"/>
    <mergeCell ref="L142:M142"/>
    <mergeCell ref="L138:M138"/>
    <mergeCell ref="L139:M139"/>
    <mergeCell ref="L140:M140"/>
    <mergeCell ref="L141:M141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N144:Q144"/>
    <mergeCell ref="N147:Q147"/>
    <mergeCell ref="N145:Q145"/>
    <mergeCell ref="N146:Q146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6:Q156"/>
    <mergeCell ref="N157:Q157"/>
    <mergeCell ref="N158:Q158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B00-000000000000}"/>
    <hyperlink ref="H1:K1" location="C86" display="2) Rekapitulácia rozpočtu" xr:uid="{00000000-0004-0000-0B00-000001000000}"/>
    <hyperlink ref="L1" location="C125" display="3) Rozpočet" xr:uid="{00000000-0004-0000-0B00-000002000000}"/>
    <hyperlink ref="S1:T1" location="'Rekapitulácia stavby'!C2" display="Rekapitulácia stavby" xr:uid="{00000000-0004-0000-0B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N202"/>
  <sheetViews>
    <sheetView showGridLines="0" workbookViewId="0">
      <pane ySplit="1" topLeftCell="A2" activePane="bottomLeft" state="frozen"/>
      <selection pane="bottomLeft" activeCell="H9" sqref="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119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1980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17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(SUM(BE98:BE105)+SUM(BE123:BE200))</f>
        <v>0</v>
      </c>
      <c r="I32" s="249"/>
      <c r="J32" s="249"/>
      <c r="K32" s="35"/>
      <c r="L32" s="35"/>
      <c r="M32" s="255">
        <f>ROUND((SUM(BE98:BE105)+SUM(BE123:BE200)),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(SUM(BF98:BF105)+SUM(BF123:BF200))</f>
        <v>0</v>
      </c>
      <c r="I33" s="249"/>
      <c r="J33" s="249"/>
      <c r="K33" s="35"/>
      <c r="L33" s="35"/>
      <c r="M33" s="255">
        <f>ROUND((SUM(BF98:BF105)+SUM(BF123:BF200)),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(SUM(BG98:BG105)+SUM(BG123:BG200))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(SUM(BH98:BH105)+SUM(BH123:BH200))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(SUM(BI98:BI105)+SUM(BI123:BI200))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E4.4-bleskozvod - E4.4 33-06 Administratívna budova SBU-E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N142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N145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N146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N193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E4.4-bleskozvod - E4.4 33-06 Administratívna budova SBU-E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W124+W142+W145+W193+W201</f>
        <v>0</v>
      </c>
      <c r="X123" s="50"/>
      <c r="Y123" s="146">
        <f>Y124+Y142+Y145+Y193+Y201</f>
        <v>21.978739999999998</v>
      </c>
      <c r="Z123" s="50"/>
      <c r="AA123" s="147">
        <f>AA124+AA142+AA145+AA193+AA201</f>
        <v>11.504099999999999</v>
      </c>
      <c r="AT123" s="18" t="s">
        <v>76</v>
      </c>
      <c r="AU123" s="18" t="s">
        <v>160</v>
      </c>
      <c r="BK123" s="148">
        <f>BK124+BK142+BK145+BK193+BK201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W125+W133+W135</f>
        <v>0</v>
      </c>
      <c r="X124" s="150"/>
      <c r="Y124" s="154">
        <f>Y125+Y133+Y135</f>
        <v>20.273099999999999</v>
      </c>
      <c r="Z124" s="150"/>
      <c r="AA124" s="155">
        <f>AA125+AA133+AA135</f>
        <v>11.5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BK125+BK133+BK135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SUM(W126:W132)</f>
        <v>0</v>
      </c>
      <c r="X125" s="150"/>
      <c r="Y125" s="154">
        <f>SUM(Y126:Y132)</f>
        <v>0</v>
      </c>
      <c r="Z125" s="150"/>
      <c r="AA125" s="155">
        <f>SUM(AA126:AA132)</f>
        <v>11.5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SUM(BK126:BK132)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23</v>
      </c>
      <c r="L126" s="230">
        <v>0</v>
      </c>
      <c r="M126" s="230"/>
      <c r="N126" s="220">
        <f t="shared" ref="N126:N132" si="5"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 t="shared" ref="W126:W132" si="6">V126*K126</f>
        <v>0</v>
      </c>
      <c r="X126" s="166">
        <v>0</v>
      </c>
      <c r="Y126" s="166">
        <f t="shared" ref="Y126:Y132" si="7">X126*K126</f>
        <v>0</v>
      </c>
      <c r="Z126" s="166">
        <v>0.5</v>
      </c>
      <c r="AA126" s="167">
        <f t="shared" ref="AA126:AA132" si="8">Z126*K126</f>
        <v>11.5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 t="shared" ref="BE126:BE132" si="9">IF(U126="základná",N126,0)</f>
        <v>0</v>
      </c>
      <c r="BF126" s="105">
        <f t="shared" ref="BF126:BF132" si="10">IF(U126="znížená",N126,0)</f>
        <v>0</v>
      </c>
      <c r="BG126" s="105">
        <f t="shared" ref="BG126:BG132" si="11">IF(U126="zákl. prenesená",N126,0)</f>
        <v>0</v>
      </c>
      <c r="BH126" s="105">
        <f t="shared" ref="BH126:BH132" si="12">IF(U126="zníž. prenesená",N126,0)</f>
        <v>0</v>
      </c>
      <c r="BI126" s="105">
        <f t="shared" ref="BI126:BI132" si="13">IF(U126="nulová",N126,0)</f>
        <v>0</v>
      </c>
      <c r="BJ126" s="18" t="s">
        <v>178</v>
      </c>
      <c r="BK126" s="168">
        <f t="shared" ref="BK126:BK132" si="14">ROUND(L126*K126,3)</f>
        <v>0</v>
      </c>
      <c r="BL126" s="18" t="s">
        <v>204</v>
      </c>
      <c r="BM126" s="18" t="s">
        <v>1534</v>
      </c>
    </row>
    <row r="127" spans="2:65" s="1" customFormat="1" ht="25.5" customHeight="1">
      <c r="B127" s="131"/>
      <c r="C127" s="160" t="s">
        <v>178</v>
      </c>
      <c r="D127" s="160" t="s">
        <v>200</v>
      </c>
      <c r="E127" s="161" t="s">
        <v>657</v>
      </c>
      <c r="F127" s="228" t="s">
        <v>658</v>
      </c>
      <c r="G127" s="228"/>
      <c r="H127" s="228"/>
      <c r="I127" s="228"/>
      <c r="J127" s="162" t="s">
        <v>587</v>
      </c>
      <c r="K127" s="163">
        <v>40</v>
      </c>
      <c r="L127" s="230">
        <v>0</v>
      </c>
      <c r="M127" s="230"/>
      <c r="N127" s="220">
        <f t="shared" si="5"/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178</v>
      </c>
      <c r="BK127" s="168">
        <f t="shared" si="14"/>
        <v>0</v>
      </c>
      <c r="BL127" s="18" t="s">
        <v>204</v>
      </c>
      <c r="BM127" s="18" t="s">
        <v>1535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660</v>
      </c>
      <c r="F128" s="228" t="s">
        <v>661</v>
      </c>
      <c r="G128" s="228"/>
      <c r="H128" s="228"/>
      <c r="I128" s="228"/>
      <c r="J128" s="162" t="s">
        <v>587</v>
      </c>
      <c r="K128" s="163">
        <v>40</v>
      </c>
      <c r="L128" s="230">
        <v>0</v>
      </c>
      <c r="M128" s="230"/>
      <c r="N128" s="220">
        <f t="shared" si="5"/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178</v>
      </c>
      <c r="BK128" s="168">
        <f t="shared" si="14"/>
        <v>0</v>
      </c>
      <c r="BL128" s="18" t="s">
        <v>204</v>
      </c>
      <c r="BM128" s="18" t="s">
        <v>1536</v>
      </c>
    </row>
    <row r="129" spans="2:65" s="1" customFormat="1" ht="38.25" customHeight="1">
      <c r="B129" s="131"/>
      <c r="C129" s="160" t="s">
        <v>204</v>
      </c>
      <c r="D129" s="160" t="s">
        <v>200</v>
      </c>
      <c r="E129" s="161" t="s">
        <v>663</v>
      </c>
      <c r="F129" s="228" t="s">
        <v>664</v>
      </c>
      <c r="G129" s="228"/>
      <c r="H129" s="228"/>
      <c r="I129" s="228"/>
      <c r="J129" s="162" t="s">
        <v>587</v>
      </c>
      <c r="K129" s="163">
        <v>68</v>
      </c>
      <c r="L129" s="230">
        <v>0</v>
      </c>
      <c r="M129" s="230"/>
      <c r="N129" s="220">
        <f t="shared" si="5"/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178</v>
      </c>
      <c r="BK129" s="168">
        <f t="shared" si="14"/>
        <v>0</v>
      </c>
      <c r="BL129" s="18" t="s">
        <v>204</v>
      </c>
      <c r="BM129" s="18" t="s">
        <v>1537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666</v>
      </c>
      <c r="F130" s="228" t="s">
        <v>667</v>
      </c>
      <c r="G130" s="228"/>
      <c r="H130" s="228"/>
      <c r="I130" s="228"/>
      <c r="J130" s="162" t="s">
        <v>587</v>
      </c>
      <c r="K130" s="163">
        <v>68</v>
      </c>
      <c r="L130" s="230">
        <v>0</v>
      </c>
      <c r="M130" s="230"/>
      <c r="N130" s="220">
        <f t="shared" si="5"/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178</v>
      </c>
      <c r="BK130" s="168">
        <f t="shared" si="14"/>
        <v>0</v>
      </c>
      <c r="BL130" s="18" t="s">
        <v>204</v>
      </c>
      <c r="BM130" s="18" t="s">
        <v>1538</v>
      </c>
    </row>
    <row r="131" spans="2:65" s="1" customFormat="1" ht="25.5" customHeight="1">
      <c r="B131" s="131"/>
      <c r="C131" s="160" t="s">
        <v>220</v>
      </c>
      <c r="D131" s="160" t="s">
        <v>200</v>
      </c>
      <c r="E131" s="161" t="s">
        <v>669</v>
      </c>
      <c r="F131" s="228" t="s">
        <v>670</v>
      </c>
      <c r="G131" s="228"/>
      <c r="H131" s="228"/>
      <c r="I131" s="228"/>
      <c r="J131" s="162" t="s">
        <v>587</v>
      </c>
      <c r="K131" s="163">
        <v>26.15</v>
      </c>
      <c r="L131" s="230">
        <v>0</v>
      </c>
      <c r="M131" s="230"/>
      <c r="N131" s="220">
        <f t="shared" si="5"/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178</v>
      </c>
      <c r="BK131" s="168">
        <f t="shared" si="14"/>
        <v>0</v>
      </c>
      <c r="BL131" s="18" t="s">
        <v>204</v>
      </c>
      <c r="BM131" s="18" t="s">
        <v>1539</v>
      </c>
    </row>
    <row r="132" spans="2:65" s="1" customFormat="1" ht="38.25" customHeight="1">
      <c r="B132" s="131"/>
      <c r="C132" s="160" t="s">
        <v>224</v>
      </c>
      <c r="D132" s="160" t="s">
        <v>200</v>
      </c>
      <c r="E132" s="161" t="s">
        <v>672</v>
      </c>
      <c r="F132" s="228" t="s">
        <v>673</v>
      </c>
      <c r="G132" s="228"/>
      <c r="H132" s="228"/>
      <c r="I132" s="228"/>
      <c r="J132" s="162" t="s">
        <v>587</v>
      </c>
      <c r="K132" s="163">
        <v>108</v>
      </c>
      <c r="L132" s="230">
        <v>0</v>
      </c>
      <c r="M132" s="230"/>
      <c r="N132" s="220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204</v>
      </c>
      <c r="BM132" s="18" t="s">
        <v>1540</v>
      </c>
    </row>
    <row r="133" spans="2:65" s="9" customFormat="1" ht="29.85" customHeight="1">
      <c r="B133" s="149"/>
      <c r="C133" s="150"/>
      <c r="D133" s="159" t="s">
        <v>648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10.47625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25.5" customHeight="1">
      <c r="B134" s="131"/>
      <c r="C134" s="160" t="s">
        <v>228</v>
      </c>
      <c r="D134" s="160" t="s">
        <v>200</v>
      </c>
      <c r="E134" s="161" t="s">
        <v>675</v>
      </c>
      <c r="F134" s="228" t="s">
        <v>676</v>
      </c>
      <c r="G134" s="228"/>
      <c r="H134" s="228"/>
      <c r="I134" s="228"/>
      <c r="J134" s="162" t="s">
        <v>587</v>
      </c>
      <c r="K134" s="163">
        <v>5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2.0952500000000001</v>
      </c>
      <c r="Y134" s="166">
        <f>X134*K134</f>
        <v>10.47625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1541</v>
      </c>
    </row>
    <row r="135" spans="2:65" s="9" customFormat="1" ht="29.85" customHeight="1">
      <c r="B135" s="149"/>
      <c r="C135" s="150"/>
      <c r="D135" s="159" t="s">
        <v>649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SUM(W136:W141)</f>
        <v>0</v>
      </c>
      <c r="X135" s="150"/>
      <c r="Y135" s="154">
        <f>SUM(Y136:Y141)</f>
        <v>9.7968500000000009</v>
      </c>
      <c r="Z135" s="150"/>
      <c r="AA135" s="155">
        <f>SUM(AA136:AA141)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SUM(BK136:BK141)</f>
        <v>0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678</v>
      </c>
      <c r="F136" s="228" t="s">
        <v>679</v>
      </c>
      <c r="G136" s="228"/>
      <c r="H136" s="228"/>
      <c r="I136" s="228"/>
      <c r="J136" s="162" t="s">
        <v>251</v>
      </c>
      <c r="K136" s="163">
        <v>115</v>
      </c>
      <c r="L136" s="230">
        <v>0</v>
      </c>
      <c r="M136" s="230"/>
      <c r="N136" s="220">
        <f t="shared" ref="N136:N141" si="15"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ref="W136:W141" si="16">V136*K136</f>
        <v>0</v>
      </c>
      <c r="X136" s="166">
        <v>8.5190000000000002E-2</v>
      </c>
      <c r="Y136" s="166">
        <f t="shared" ref="Y136:Y141" si="17">X136*K136</f>
        <v>9.7968500000000009</v>
      </c>
      <c r="Z136" s="166">
        <v>0</v>
      </c>
      <c r="AA136" s="167">
        <f t="shared" ref="AA136:AA141" si="18"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ref="BE136:BE141" si="19">IF(U136="základná",N136,0)</f>
        <v>0</v>
      </c>
      <c r="BF136" s="105">
        <f t="shared" ref="BF136:BF141" si="20">IF(U136="znížená",N136,0)</f>
        <v>0</v>
      </c>
      <c r="BG136" s="105">
        <f t="shared" ref="BG136:BG141" si="21">IF(U136="zákl. prenesená",N136,0)</f>
        <v>0</v>
      </c>
      <c r="BH136" s="105">
        <f t="shared" ref="BH136:BH141" si="22">IF(U136="zníž. prenesená",N136,0)</f>
        <v>0</v>
      </c>
      <c r="BI136" s="105">
        <f t="shared" ref="BI136:BI141" si="23">IF(U136="nulová",N136,0)</f>
        <v>0</v>
      </c>
      <c r="BJ136" s="18" t="s">
        <v>178</v>
      </c>
      <c r="BK136" s="168">
        <f t="shared" ref="BK136:BK141" si="24">ROUND(L136*K136,3)</f>
        <v>0</v>
      </c>
      <c r="BL136" s="18" t="s">
        <v>204</v>
      </c>
      <c r="BM136" s="18" t="s">
        <v>1542</v>
      </c>
    </row>
    <row r="137" spans="2:65" s="1" customFormat="1" ht="38.25" customHeight="1">
      <c r="B137" s="131"/>
      <c r="C137" s="160" t="s">
        <v>236</v>
      </c>
      <c r="D137" s="160" t="s">
        <v>200</v>
      </c>
      <c r="E137" s="161" t="s">
        <v>681</v>
      </c>
      <c r="F137" s="228" t="s">
        <v>682</v>
      </c>
      <c r="G137" s="228"/>
      <c r="H137" s="228"/>
      <c r="I137" s="228"/>
      <c r="J137" s="162" t="s">
        <v>299</v>
      </c>
      <c r="K137" s="163">
        <v>11.504</v>
      </c>
      <c r="L137" s="230">
        <v>0</v>
      </c>
      <c r="M137" s="230"/>
      <c r="N137" s="220">
        <f t="shared" si="1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16"/>
        <v>0</v>
      </c>
      <c r="X137" s="166">
        <v>0</v>
      </c>
      <c r="Y137" s="166">
        <f t="shared" si="17"/>
        <v>0</v>
      </c>
      <c r="Z137" s="166">
        <v>0</v>
      </c>
      <c r="AA137" s="167">
        <f t="shared" si="1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178</v>
      </c>
      <c r="BK137" s="168">
        <f t="shared" si="24"/>
        <v>0</v>
      </c>
      <c r="BL137" s="18" t="s">
        <v>204</v>
      </c>
      <c r="BM137" s="18" t="s">
        <v>1543</v>
      </c>
    </row>
    <row r="138" spans="2:65" s="1" customFormat="1" ht="25.5" customHeight="1">
      <c r="B138" s="131"/>
      <c r="C138" s="160" t="s">
        <v>240</v>
      </c>
      <c r="D138" s="160" t="s">
        <v>200</v>
      </c>
      <c r="E138" s="161" t="s">
        <v>684</v>
      </c>
      <c r="F138" s="228" t="s">
        <v>685</v>
      </c>
      <c r="G138" s="228"/>
      <c r="H138" s="228"/>
      <c r="I138" s="228"/>
      <c r="J138" s="162" t="s">
        <v>299</v>
      </c>
      <c r="K138" s="163">
        <v>11.504</v>
      </c>
      <c r="L138" s="230">
        <v>0</v>
      </c>
      <c r="M138" s="230"/>
      <c r="N138" s="220">
        <f t="shared" si="1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178</v>
      </c>
      <c r="BK138" s="168">
        <f t="shared" si="24"/>
        <v>0</v>
      </c>
      <c r="BL138" s="18" t="s">
        <v>204</v>
      </c>
      <c r="BM138" s="18" t="s">
        <v>1544</v>
      </c>
    </row>
    <row r="139" spans="2:65" s="1" customFormat="1" ht="16.5" customHeight="1">
      <c r="B139" s="131"/>
      <c r="C139" s="160" t="s">
        <v>244</v>
      </c>
      <c r="D139" s="160" t="s">
        <v>200</v>
      </c>
      <c r="E139" s="161" t="s">
        <v>314</v>
      </c>
      <c r="F139" s="228" t="s">
        <v>687</v>
      </c>
      <c r="G139" s="228"/>
      <c r="H139" s="228"/>
      <c r="I139" s="228"/>
      <c r="J139" s="162" t="s">
        <v>316</v>
      </c>
      <c r="K139" s="163">
        <v>1</v>
      </c>
      <c r="L139" s="230">
        <v>0</v>
      </c>
      <c r="M139" s="230"/>
      <c r="N139" s="220">
        <f t="shared" si="1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178</v>
      </c>
      <c r="BK139" s="168">
        <f t="shared" si="24"/>
        <v>0</v>
      </c>
      <c r="BL139" s="18" t="s">
        <v>204</v>
      </c>
      <c r="BM139" s="18" t="s">
        <v>1545</v>
      </c>
    </row>
    <row r="140" spans="2:65" s="1" customFormat="1" ht="38.25" customHeight="1">
      <c r="B140" s="131"/>
      <c r="C140" s="160" t="s">
        <v>248</v>
      </c>
      <c r="D140" s="160" t="s">
        <v>200</v>
      </c>
      <c r="E140" s="161" t="s">
        <v>689</v>
      </c>
      <c r="F140" s="228" t="s">
        <v>690</v>
      </c>
      <c r="G140" s="228"/>
      <c r="H140" s="228"/>
      <c r="I140" s="228"/>
      <c r="J140" s="162" t="s">
        <v>587</v>
      </c>
      <c r="K140" s="163">
        <v>5</v>
      </c>
      <c r="L140" s="230">
        <v>0</v>
      </c>
      <c r="M140" s="230"/>
      <c r="N140" s="220">
        <f t="shared" si="1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178</v>
      </c>
      <c r="BK140" s="168">
        <f t="shared" si="24"/>
        <v>0</v>
      </c>
      <c r="BL140" s="18" t="s">
        <v>204</v>
      </c>
      <c r="BM140" s="18" t="s">
        <v>1546</v>
      </c>
    </row>
    <row r="141" spans="2:65" s="1" customFormat="1" ht="25.5" customHeight="1">
      <c r="B141" s="131"/>
      <c r="C141" s="160" t="s">
        <v>253</v>
      </c>
      <c r="D141" s="160" t="s">
        <v>200</v>
      </c>
      <c r="E141" s="161" t="s">
        <v>692</v>
      </c>
      <c r="F141" s="228" t="s">
        <v>693</v>
      </c>
      <c r="G141" s="228"/>
      <c r="H141" s="228"/>
      <c r="I141" s="228"/>
      <c r="J141" s="162" t="s">
        <v>587</v>
      </c>
      <c r="K141" s="163">
        <v>5</v>
      </c>
      <c r="L141" s="230">
        <v>0</v>
      </c>
      <c r="M141" s="230"/>
      <c r="N141" s="220">
        <f t="shared" si="1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178</v>
      </c>
      <c r="BK141" s="168">
        <f t="shared" si="24"/>
        <v>0</v>
      </c>
      <c r="BL141" s="18" t="s">
        <v>204</v>
      </c>
      <c r="BM141" s="18" t="s">
        <v>1547</v>
      </c>
    </row>
    <row r="142" spans="2:65" s="9" customFormat="1" ht="37.35" customHeight="1">
      <c r="B142" s="149"/>
      <c r="C142" s="150"/>
      <c r="D142" s="151" t="s">
        <v>650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259">
        <f>BK142</f>
        <v>0</v>
      </c>
      <c r="O142" s="260"/>
      <c r="P142" s="260"/>
      <c r="Q142" s="260"/>
      <c r="R142" s="152"/>
      <c r="T142" s="153"/>
      <c r="U142" s="150"/>
      <c r="V142" s="150"/>
      <c r="W142" s="154">
        <f>SUM(W143:W144)</f>
        <v>0</v>
      </c>
      <c r="X142" s="150"/>
      <c r="Y142" s="154">
        <f>SUM(Y143:Y144)</f>
        <v>0</v>
      </c>
      <c r="Z142" s="150"/>
      <c r="AA142" s="155">
        <f>SUM(AA143:AA144)</f>
        <v>4.1000000000000003E-3</v>
      </c>
      <c r="AR142" s="156" t="s">
        <v>178</v>
      </c>
      <c r="AT142" s="157" t="s">
        <v>76</v>
      </c>
      <c r="AU142" s="157" t="s">
        <v>77</v>
      </c>
      <c r="AY142" s="156" t="s">
        <v>199</v>
      </c>
      <c r="BK142" s="158">
        <f>SUM(BK143:BK144)</f>
        <v>0</v>
      </c>
    </row>
    <row r="143" spans="2:65" s="1" customFormat="1" ht="16.5" customHeight="1">
      <c r="B143" s="131"/>
      <c r="C143" s="160" t="s">
        <v>257</v>
      </c>
      <c r="D143" s="160" t="s">
        <v>200</v>
      </c>
      <c r="E143" s="161" t="s">
        <v>695</v>
      </c>
      <c r="F143" s="228" t="s">
        <v>696</v>
      </c>
      <c r="G143" s="228"/>
      <c r="H143" s="228"/>
      <c r="I143" s="228"/>
      <c r="J143" s="162" t="s">
        <v>697</v>
      </c>
      <c r="K143" s="163">
        <v>1</v>
      </c>
      <c r="L143" s="230">
        <v>0</v>
      </c>
      <c r="M143" s="230"/>
      <c r="N143" s="220">
        <f>ROUND(L143*K143,3)</f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>V143*K143</f>
        <v>0</v>
      </c>
      <c r="X143" s="166">
        <v>0</v>
      </c>
      <c r="Y143" s="166">
        <f>X143*K143</f>
        <v>0</v>
      </c>
      <c r="Z143" s="166">
        <v>4.1000000000000003E-3</v>
      </c>
      <c r="AA143" s="167">
        <f>Z143*K143</f>
        <v>4.1000000000000003E-3</v>
      </c>
      <c r="AR143" s="18" t="s">
        <v>261</v>
      </c>
      <c r="AT143" s="18" t="s">
        <v>200</v>
      </c>
      <c r="AU143" s="18" t="s">
        <v>85</v>
      </c>
      <c r="AY143" s="18" t="s">
        <v>199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178</v>
      </c>
      <c r="BK143" s="168">
        <f>ROUND(L143*K143,3)</f>
        <v>0</v>
      </c>
      <c r="BL143" s="18" t="s">
        <v>261</v>
      </c>
      <c r="BM143" s="18" t="s">
        <v>1548</v>
      </c>
    </row>
    <row r="144" spans="2:65" s="1" customFormat="1" ht="25.5" customHeight="1">
      <c r="B144" s="131"/>
      <c r="C144" s="160" t="s">
        <v>261</v>
      </c>
      <c r="D144" s="160" t="s">
        <v>200</v>
      </c>
      <c r="E144" s="161" t="s">
        <v>699</v>
      </c>
      <c r="F144" s="228" t="s">
        <v>700</v>
      </c>
      <c r="G144" s="228"/>
      <c r="H144" s="228"/>
      <c r="I144" s="228"/>
      <c r="J144" s="162" t="s">
        <v>299</v>
      </c>
      <c r="K144" s="163">
        <v>2</v>
      </c>
      <c r="L144" s="230">
        <v>0</v>
      </c>
      <c r="M144" s="230"/>
      <c r="N144" s="220">
        <f>ROUND(L144*K144,3)</f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8" t="s">
        <v>261</v>
      </c>
      <c r="AT144" s="18" t="s">
        <v>200</v>
      </c>
      <c r="AU144" s="18" t="s">
        <v>85</v>
      </c>
      <c r="AY144" s="18" t="s">
        <v>199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8" t="s">
        <v>178</v>
      </c>
      <c r="BK144" s="168">
        <f>ROUND(L144*K144,3)</f>
        <v>0</v>
      </c>
      <c r="BL144" s="18" t="s">
        <v>261</v>
      </c>
      <c r="BM144" s="18" t="s">
        <v>1549</v>
      </c>
    </row>
    <row r="145" spans="2:65" s="9" customFormat="1" ht="37.35" customHeight="1">
      <c r="B145" s="149"/>
      <c r="C145" s="150"/>
      <c r="D145" s="151" t="s">
        <v>651</v>
      </c>
      <c r="E145" s="151"/>
      <c r="F145" s="151"/>
      <c r="G145" s="151"/>
      <c r="H145" s="151"/>
      <c r="I145" s="151"/>
      <c r="J145" s="151"/>
      <c r="K145" s="151"/>
      <c r="L145" s="151"/>
      <c r="M145" s="151"/>
      <c r="N145" s="224">
        <f>BK145</f>
        <v>0</v>
      </c>
      <c r="O145" s="225"/>
      <c r="P145" s="225"/>
      <c r="Q145" s="225"/>
      <c r="R145" s="152"/>
      <c r="T145" s="153"/>
      <c r="U145" s="150"/>
      <c r="V145" s="150"/>
      <c r="W145" s="154">
        <f>W146</f>
        <v>0</v>
      </c>
      <c r="X145" s="150"/>
      <c r="Y145" s="154">
        <f>Y146</f>
        <v>1.7056399999999998</v>
      </c>
      <c r="Z145" s="150"/>
      <c r="AA145" s="155">
        <f>AA146</f>
        <v>0</v>
      </c>
      <c r="AR145" s="156" t="s">
        <v>209</v>
      </c>
      <c r="AT145" s="157" t="s">
        <v>76</v>
      </c>
      <c r="AU145" s="157" t="s">
        <v>77</v>
      </c>
      <c r="AY145" s="156" t="s">
        <v>199</v>
      </c>
      <c r="BK145" s="158">
        <f>BK146</f>
        <v>0</v>
      </c>
    </row>
    <row r="146" spans="2:65" s="9" customFormat="1" ht="19.95" customHeight="1">
      <c r="B146" s="149"/>
      <c r="C146" s="150"/>
      <c r="D146" s="159" t="s">
        <v>652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226">
        <f>BK146</f>
        <v>0</v>
      </c>
      <c r="O146" s="227"/>
      <c r="P146" s="227"/>
      <c r="Q146" s="227"/>
      <c r="R146" s="152"/>
      <c r="T146" s="153"/>
      <c r="U146" s="150"/>
      <c r="V146" s="150"/>
      <c r="W146" s="154">
        <f>SUM(W147:W192)</f>
        <v>0</v>
      </c>
      <c r="X146" s="150"/>
      <c r="Y146" s="154">
        <f>SUM(Y147:Y192)</f>
        <v>1.7056399999999998</v>
      </c>
      <c r="Z146" s="150"/>
      <c r="AA146" s="155">
        <f>SUM(AA147:AA192)</f>
        <v>0</v>
      </c>
      <c r="AR146" s="156" t="s">
        <v>209</v>
      </c>
      <c r="AT146" s="157" t="s">
        <v>76</v>
      </c>
      <c r="AU146" s="157" t="s">
        <v>85</v>
      </c>
      <c r="AY146" s="156" t="s">
        <v>199</v>
      </c>
      <c r="BK146" s="158">
        <f>SUM(BK147:BK192)</f>
        <v>0</v>
      </c>
    </row>
    <row r="147" spans="2:65" s="1" customFormat="1" ht="16.5" customHeight="1">
      <c r="B147" s="131"/>
      <c r="C147" s="160" t="s">
        <v>619</v>
      </c>
      <c r="D147" s="160" t="s">
        <v>200</v>
      </c>
      <c r="E147" s="161" t="s">
        <v>702</v>
      </c>
      <c r="F147" s="228" t="s">
        <v>703</v>
      </c>
      <c r="G147" s="228"/>
      <c r="H147" s="228"/>
      <c r="I147" s="228"/>
      <c r="J147" s="162" t="s">
        <v>697</v>
      </c>
      <c r="K147" s="163">
        <v>1</v>
      </c>
      <c r="L147" s="230">
        <v>0</v>
      </c>
      <c r="M147" s="230"/>
      <c r="N147" s="220">
        <f t="shared" ref="N147:N192" si="25">ROUND(L147*K147,3)</f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ref="W147:W192" si="26">V147*K147</f>
        <v>0</v>
      </c>
      <c r="X147" s="166">
        <v>0</v>
      </c>
      <c r="Y147" s="166">
        <f t="shared" ref="Y147:Y192" si="27">X147*K147</f>
        <v>0</v>
      </c>
      <c r="Z147" s="166">
        <v>0</v>
      </c>
      <c r="AA147" s="167">
        <f t="shared" ref="AA147:AA192" si="28">Z147*K147</f>
        <v>0</v>
      </c>
      <c r="AR147" s="18" t="s">
        <v>631</v>
      </c>
      <c r="AT147" s="18" t="s">
        <v>200</v>
      </c>
      <c r="AU147" s="18" t="s">
        <v>178</v>
      </c>
      <c r="AY147" s="18" t="s">
        <v>199</v>
      </c>
      <c r="BE147" s="105">
        <f t="shared" ref="BE147:BE192" si="29">IF(U147="základná",N147,0)</f>
        <v>0</v>
      </c>
      <c r="BF147" s="105">
        <f t="shared" ref="BF147:BF192" si="30">IF(U147="znížená",N147,0)</f>
        <v>0</v>
      </c>
      <c r="BG147" s="105">
        <f t="shared" ref="BG147:BG192" si="31">IF(U147="zákl. prenesená",N147,0)</f>
        <v>0</v>
      </c>
      <c r="BH147" s="105">
        <f t="shared" ref="BH147:BH192" si="32">IF(U147="zníž. prenesená",N147,0)</f>
        <v>0</v>
      </c>
      <c r="BI147" s="105">
        <f t="shared" ref="BI147:BI192" si="33">IF(U147="nulová",N147,0)</f>
        <v>0</v>
      </c>
      <c r="BJ147" s="18" t="s">
        <v>178</v>
      </c>
      <c r="BK147" s="168">
        <f t="shared" ref="BK147:BK192" si="34">ROUND(L147*K147,3)</f>
        <v>0</v>
      </c>
      <c r="BL147" s="18" t="s">
        <v>631</v>
      </c>
      <c r="BM147" s="18" t="s">
        <v>1550</v>
      </c>
    </row>
    <row r="148" spans="2:65" s="1" customFormat="1" ht="16.5" customHeight="1">
      <c r="B148" s="131"/>
      <c r="C148" s="160" t="s">
        <v>265</v>
      </c>
      <c r="D148" s="160" t="s">
        <v>200</v>
      </c>
      <c r="E148" s="161" t="s">
        <v>708</v>
      </c>
      <c r="F148" s="228" t="s">
        <v>709</v>
      </c>
      <c r="G148" s="228"/>
      <c r="H148" s="228"/>
      <c r="I148" s="228"/>
      <c r="J148" s="162" t="s">
        <v>251</v>
      </c>
      <c r="K148" s="163">
        <v>20</v>
      </c>
      <c r="L148" s="230">
        <v>0</v>
      </c>
      <c r="M148" s="230"/>
      <c r="N148" s="220">
        <f t="shared" si="2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26"/>
        <v>0</v>
      </c>
      <c r="X148" s="166">
        <v>0</v>
      </c>
      <c r="Y148" s="166">
        <f t="shared" si="27"/>
        <v>0</v>
      </c>
      <c r="Z148" s="166">
        <v>0</v>
      </c>
      <c r="AA148" s="167">
        <f t="shared" si="2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178</v>
      </c>
      <c r="BK148" s="168">
        <f t="shared" si="34"/>
        <v>0</v>
      </c>
      <c r="BL148" s="18" t="s">
        <v>631</v>
      </c>
      <c r="BM148" s="18" t="s">
        <v>1551</v>
      </c>
    </row>
    <row r="149" spans="2:65" s="1" customFormat="1" ht="16.5" customHeight="1">
      <c r="B149" s="131"/>
      <c r="C149" s="169" t="s">
        <v>269</v>
      </c>
      <c r="D149" s="169" t="s">
        <v>327</v>
      </c>
      <c r="E149" s="170" t="s">
        <v>711</v>
      </c>
      <c r="F149" s="229" t="s">
        <v>712</v>
      </c>
      <c r="G149" s="229"/>
      <c r="H149" s="229"/>
      <c r="I149" s="229"/>
      <c r="J149" s="171" t="s">
        <v>251</v>
      </c>
      <c r="K149" s="172">
        <v>20</v>
      </c>
      <c r="L149" s="231">
        <v>0</v>
      </c>
      <c r="M149" s="231"/>
      <c r="N149" s="221">
        <f t="shared" si="2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26"/>
        <v>0</v>
      </c>
      <c r="X149" s="166">
        <v>0</v>
      </c>
      <c r="Y149" s="166">
        <f t="shared" si="27"/>
        <v>0</v>
      </c>
      <c r="Z149" s="166">
        <v>0</v>
      </c>
      <c r="AA149" s="167">
        <f t="shared" si="28"/>
        <v>0</v>
      </c>
      <c r="AR149" s="18" t="s">
        <v>713</v>
      </c>
      <c r="AT149" s="18" t="s">
        <v>327</v>
      </c>
      <c r="AU149" s="18" t="s">
        <v>178</v>
      </c>
      <c r="AY149" s="18" t="s">
        <v>199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178</v>
      </c>
      <c r="BK149" s="168">
        <f t="shared" si="34"/>
        <v>0</v>
      </c>
      <c r="BL149" s="18" t="s">
        <v>713</v>
      </c>
      <c r="BM149" s="18" t="s">
        <v>1552</v>
      </c>
    </row>
    <row r="150" spans="2:65" s="1" customFormat="1" ht="25.5" customHeight="1">
      <c r="B150" s="131"/>
      <c r="C150" s="160" t="s">
        <v>273</v>
      </c>
      <c r="D150" s="160" t="s">
        <v>200</v>
      </c>
      <c r="E150" s="161" t="s">
        <v>715</v>
      </c>
      <c r="F150" s="228" t="s">
        <v>716</v>
      </c>
      <c r="G150" s="228"/>
      <c r="H150" s="228"/>
      <c r="I150" s="228"/>
      <c r="J150" s="162" t="s">
        <v>251</v>
      </c>
      <c r="K150" s="163">
        <v>210</v>
      </c>
      <c r="L150" s="230">
        <v>0</v>
      </c>
      <c r="M150" s="230"/>
      <c r="N150" s="220">
        <f t="shared" si="2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26"/>
        <v>0</v>
      </c>
      <c r="X150" s="166">
        <v>0</v>
      </c>
      <c r="Y150" s="166">
        <f t="shared" si="27"/>
        <v>0</v>
      </c>
      <c r="Z150" s="166">
        <v>0</v>
      </c>
      <c r="AA150" s="167">
        <f t="shared" si="28"/>
        <v>0</v>
      </c>
      <c r="AR150" s="18" t="s">
        <v>631</v>
      </c>
      <c r="AT150" s="18" t="s">
        <v>200</v>
      </c>
      <c r="AU150" s="18" t="s">
        <v>178</v>
      </c>
      <c r="AY150" s="18" t="s">
        <v>199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178</v>
      </c>
      <c r="BK150" s="168">
        <f t="shared" si="34"/>
        <v>0</v>
      </c>
      <c r="BL150" s="18" t="s">
        <v>631</v>
      </c>
      <c r="BM150" s="18" t="s">
        <v>1553</v>
      </c>
    </row>
    <row r="151" spans="2:65" s="1" customFormat="1" ht="16.5" customHeight="1">
      <c r="B151" s="131"/>
      <c r="C151" s="169" t="s">
        <v>10</v>
      </c>
      <c r="D151" s="169" t="s">
        <v>327</v>
      </c>
      <c r="E151" s="170" t="s">
        <v>718</v>
      </c>
      <c r="F151" s="229" t="s">
        <v>719</v>
      </c>
      <c r="G151" s="229"/>
      <c r="H151" s="229"/>
      <c r="I151" s="229"/>
      <c r="J151" s="171" t="s">
        <v>720</v>
      </c>
      <c r="K151" s="172">
        <v>197.82</v>
      </c>
      <c r="L151" s="231">
        <v>0</v>
      </c>
      <c r="M151" s="231"/>
      <c r="N151" s="221">
        <f t="shared" si="2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26"/>
        <v>0</v>
      </c>
      <c r="X151" s="166">
        <v>1E-3</v>
      </c>
      <c r="Y151" s="166">
        <f t="shared" si="27"/>
        <v>0.19782</v>
      </c>
      <c r="Z151" s="166">
        <v>0</v>
      </c>
      <c r="AA151" s="167">
        <f t="shared" si="28"/>
        <v>0</v>
      </c>
      <c r="AR151" s="18" t="s">
        <v>713</v>
      </c>
      <c r="AT151" s="18" t="s">
        <v>327</v>
      </c>
      <c r="AU151" s="18" t="s">
        <v>178</v>
      </c>
      <c r="AY151" s="18" t="s">
        <v>199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178</v>
      </c>
      <c r="BK151" s="168">
        <f t="shared" si="34"/>
        <v>0</v>
      </c>
      <c r="BL151" s="18" t="s">
        <v>713</v>
      </c>
      <c r="BM151" s="18" t="s">
        <v>1554</v>
      </c>
    </row>
    <row r="152" spans="2:65" s="1" customFormat="1" ht="25.5" customHeight="1">
      <c r="B152" s="131"/>
      <c r="C152" s="160" t="s">
        <v>280</v>
      </c>
      <c r="D152" s="160" t="s">
        <v>200</v>
      </c>
      <c r="E152" s="161" t="s">
        <v>722</v>
      </c>
      <c r="F152" s="228" t="s">
        <v>723</v>
      </c>
      <c r="G152" s="228"/>
      <c r="H152" s="228"/>
      <c r="I152" s="228"/>
      <c r="J152" s="162" t="s">
        <v>251</v>
      </c>
      <c r="K152" s="163">
        <v>60</v>
      </c>
      <c r="L152" s="230">
        <v>0</v>
      </c>
      <c r="M152" s="230"/>
      <c r="N152" s="220">
        <f t="shared" si="2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26"/>
        <v>0</v>
      </c>
      <c r="X152" s="166">
        <v>0</v>
      </c>
      <c r="Y152" s="166">
        <f t="shared" si="27"/>
        <v>0</v>
      </c>
      <c r="Z152" s="166">
        <v>0</v>
      </c>
      <c r="AA152" s="167">
        <f t="shared" si="28"/>
        <v>0</v>
      </c>
      <c r="AR152" s="18" t="s">
        <v>631</v>
      </c>
      <c r="AT152" s="18" t="s">
        <v>200</v>
      </c>
      <c r="AU152" s="18" t="s">
        <v>178</v>
      </c>
      <c r="AY152" s="18" t="s">
        <v>199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178</v>
      </c>
      <c r="BK152" s="168">
        <f t="shared" si="34"/>
        <v>0</v>
      </c>
      <c r="BL152" s="18" t="s">
        <v>631</v>
      </c>
      <c r="BM152" s="18" t="s">
        <v>1555</v>
      </c>
    </row>
    <row r="153" spans="2:65" s="1" customFormat="1" ht="16.5" customHeight="1">
      <c r="B153" s="131"/>
      <c r="C153" s="169" t="s">
        <v>284</v>
      </c>
      <c r="D153" s="169" t="s">
        <v>327</v>
      </c>
      <c r="E153" s="170" t="s">
        <v>725</v>
      </c>
      <c r="F153" s="229" t="s">
        <v>726</v>
      </c>
      <c r="G153" s="229"/>
      <c r="H153" s="229"/>
      <c r="I153" s="229"/>
      <c r="J153" s="171" t="s">
        <v>720</v>
      </c>
      <c r="K153" s="172">
        <v>60</v>
      </c>
      <c r="L153" s="231">
        <v>0</v>
      </c>
      <c r="M153" s="231"/>
      <c r="N153" s="221">
        <f t="shared" si="2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26"/>
        <v>0</v>
      </c>
      <c r="X153" s="166">
        <v>1E-3</v>
      </c>
      <c r="Y153" s="166">
        <f t="shared" si="27"/>
        <v>0.06</v>
      </c>
      <c r="Z153" s="166">
        <v>0</v>
      </c>
      <c r="AA153" s="167">
        <f t="shared" si="28"/>
        <v>0</v>
      </c>
      <c r="AR153" s="18" t="s">
        <v>713</v>
      </c>
      <c r="AT153" s="18" t="s">
        <v>327</v>
      </c>
      <c r="AU153" s="18" t="s">
        <v>178</v>
      </c>
      <c r="AY153" s="18" t="s">
        <v>199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178</v>
      </c>
      <c r="BK153" s="168">
        <f t="shared" si="34"/>
        <v>0</v>
      </c>
      <c r="BL153" s="18" t="s">
        <v>713</v>
      </c>
      <c r="BM153" s="18" t="s">
        <v>1556</v>
      </c>
    </row>
    <row r="154" spans="2:65" s="1" customFormat="1" ht="16.5" customHeight="1">
      <c r="B154" s="131"/>
      <c r="C154" s="160" t="s">
        <v>288</v>
      </c>
      <c r="D154" s="160" t="s">
        <v>200</v>
      </c>
      <c r="E154" s="161" t="s">
        <v>728</v>
      </c>
      <c r="F154" s="228" t="s">
        <v>729</v>
      </c>
      <c r="G154" s="228"/>
      <c r="H154" s="228"/>
      <c r="I154" s="228"/>
      <c r="J154" s="162" t="s">
        <v>316</v>
      </c>
      <c r="K154" s="163">
        <v>12</v>
      </c>
      <c r="L154" s="230">
        <v>0</v>
      </c>
      <c r="M154" s="230"/>
      <c r="N154" s="220">
        <f t="shared" si="2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26"/>
        <v>0</v>
      </c>
      <c r="X154" s="166">
        <v>0</v>
      </c>
      <c r="Y154" s="166">
        <f t="shared" si="27"/>
        <v>0</v>
      </c>
      <c r="Z154" s="166">
        <v>0</v>
      </c>
      <c r="AA154" s="167">
        <f t="shared" si="28"/>
        <v>0</v>
      </c>
      <c r="AR154" s="18" t="s">
        <v>631</v>
      </c>
      <c r="AT154" s="18" t="s">
        <v>200</v>
      </c>
      <c r="AU154" s="18" t="s">
        <v>178</v>
      </c>
      <c r="AY154" s="18" t="s">
        <v>199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178</v>
      </c>
      <c r="BK154" s="168">
        <f t="shared" si="34"/>
        <v>0</v>
      </c>
      <c r="BL154" s="18" t="s">
        <v>631</v>
      </c>
      <c r="BM154" s="18" t="s">
        <v>1557</v>
      </c>
    </row>
    <row r="155" spans="2:65" s="1" customFormat="1" ht="25.5" customHeight="1">
      <c r="B155" s="131"/>
      <c r="C155" s="169" t="s">
        <v>292</v>
      </c>
      <c r="D155" s="169" t="s">
        <v>327</v>
      </c>
      <c r="E155" s="170" t="s">
        <v>731</v>
      </c>
      <c r="F155" s="229" t="s">
        <v>732</v>
      </c>
      <c r="G155" s="229"/>
      <c r="H155" s="229"/>
      <c r="I155" s="229"/>
      <c r="J155" s="171" t="s">
        <v>299</v>
      </c>
      <c r="K155" s="172">
        <v>2.1000000000000001E-2</v>
      </c>
      <c r="L155" s="231">
        <v>0</v>
      </c>
      <c r="M155" s="231"/>
      <c r="N155" s="221">
        <f t="shared" si="2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26"/>
        <v>0</v>
      </c>
      <c r="X155" s="166">
        <v>1</v>
      </c>
      <c r="Y155" s="166">
        <f t="shared" si="27"/>
        <v>2.1000000000000001E-2</v>
      </c>
      <c r="Z155" s="166">
        <v>0</v>
      </c>
      <c r="AA155" s="167">
        <f t="shared" si="28"/>
        <v>0</v>
      </c>
      <c r="AR155" s="18" t="s">
        <v>713</v>
      </c>
      <c r="AT155" s="18" t="s">
        <v>327</v>
      </c>
      <c r="AU155" s="18" t="s">
        <v>178</v>
      </c>
      <c r="AY155" s="18" t="s">
        <v>199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178</v>
      </c>
      <c r="BK155" s="168">
        <f t="shared" si="34"/>
        <v>0</v>
      </c>
      <c r="BL155" s="18" t="s">
        <v>713</v>
      </c>
      <c r="BM155" s="18" t="s">
        <v>1558</v>
      </c>
    </row>
    <row r="156" spans="2:65" s="1" customFormat="1" ht="16.5" customHeight="1">
      <c r="B156" s="131"/>
      <c r="C156" s="169" t="s">
        <v>296</v>
      </c>
      <c r="D156" s="169" t="s">
        <v>327</v>
      </c>
      <c r="E156" s="170" t="s">
        <v>734</v>
      </c>
      <c r="F156" s="229" t="s">
        <v>735</v>
      </c>
      <c r="G156" s="229"/>
      <c r="H156" s="229"/>
      <c r="I156" s="229"/>
      <c r="J156" s="171" t="s">
        <v>316</v>
      </c>
      <c r="K156" s="172">
        <v>12</v>
      </c>
      <c r="L156" s="231">
        <v>0</v>
      </c>
      <c r="M156" s="231"/>
      <c r="N156" s="221">
        <f t="shared" si="2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26"/>
        <v>0</v>
      </c>
      <c r="X156" s="166">
        <v>3.0000000000000001E-5</v>
      </c>
      <c r="Y156" s="166">
        <f t="shared" si="27"/>
        <v>3.6000000000000002E-4</v>
      </c>
      <c r="Z156" s="166">
        <v>0</v>
      </c>
      <c r="AA156" s="167">
        <f t="shared" si="2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178</v>
      </c>
      <c r="BK156" s="168">
        <f t="shared" si="34"/>
        <v>0</v>
      </c>
      <c r="BL156" s="18" t="s">
        <v>713</v>
      </c>
      <c r="BM156" s="18" t="s">
        <v>1559</v>
      </c>
    </row>
    <row r="157" spans="2:65" s="1" customFormat="1" ht="25.5" customHeight="1">
      <c r="B157" s="131"/>
      <c r="C157" s="160" t="s">
        <v>301</v>
      </c>
      <c r="D157" s="160" t="s">
        <v>200</v>
      </c>
      <c r="E157" s="161" t="s">
        <v>737</v>
      </c>
      <c r="F157" s="228" t="s">
        <v>738</v>
      </c>
      <c r="G157" s="228"/>
      <c r="H157" s="228"/>
      <c r="I157" s="228"/>
      <c r="J157" s="162" t="s">
        <v>316</v>
      </c>
      <c r="K157" s="163">
        <v>1000</v>
      </c>
      <c r="L157" s="230">
        <v>0</v>
      </c>
      <c r="M157" s="230"/>
      <c r="N157" s="220">
        <f t="shared" si="2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26"/>
        <v>0</v>
      </c>
      <c r="X157" s="166">
        <v>0</v>
      </c>
      <c r="Y157" s="166">
        <f t="shared" si="27"/>
        <v>0</v>
      </c>
      <c r="Z157" s="166">
        <v>0</v>
      </c>
      <c r="AA157" s="167">
        <f t="shared" si="28"/>
        <v>0</v>
      </c>
      <c r="AR157" s="18" t="s">
        <v>631</v>
      </c>
      <c r="AT157" s="18" t="s">
        <v>200</v>
      </c>
      <c r="AU157" s="18" t="s">
        <v>178</v>
      </c>
      <c r="AY157" s="18" t="s">
        <v>199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178</v>
      </c>
      <c r="BK157" s="168">
        <f t="shared" si="34"/>
        <v>0</v>
      </c>
      <c r="BL157" s="18" t="s">
        <v>631</v>
      </c>
      <c r="BM157" s="18" t="s">
        <v>1560</v>
      </c>
    </row>
    <row r="158" spans="2:65" s="1" customFormat="1" ht="25.5" customHeight="1">
      <c r="B158" s="131"/>
      <c r="C158" s="169" t="s">
        <v>305</v>
      </c>
      <c r="D158" s="169" t="s">
        <v>327</v>
      </c>
      <c r="E158" s="170" t="s">
        <v>740</v>
      </c>
      <c r="F158" s="229" t="s">
        <v>741</v>
      </c>
      <c r="G158" s="229"/>
      <c r="H158" s="229"/>
      <c r="I158" s="229"/>
      <c r="J158" s="171" t="s">
        <v>316</v>
      </c>
      <c r="K158" s="172">
        <v>1000</v>
      </c>
      <c r="L158" s="231">
        <v>0</v>
      </c>
      <c r="M158" s="231"/>
      <c r="N158" s="221">
        <f t="shared" si="2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26"/>
        <v>0</v>
      </c>
      <c r="X158" s="166">
        <v>1.09E-3</v>
      </c>
      <c r="Y158" s="166">
        <f t="shared" si="27"/>
        <v>1.0900000000000001</v>
      </c>
      <c r="Z158" s="166">
        <v>0</v>
      </c>
      <c r="AA158" s="167">
        <f t="shared" si="28"/>
        <v>0</v>
      </c>
      <c r="AR158" s="18" t="s">
        <v>713</v>
      </c>
      <c r="AT158" s="18" t="s">
        <v>327</v>
      </c>
      <c r="AU158" s="18" t="s">
        <v>178</v>
      </c>
      <c r="AY158" s="18" t="s">
        <v>199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178</v>
      </c>
      <c r="BK158" s="168">
        <f t="shared" si="34"/>
        <v>0</v>
      </c>
      <c r="BL158" s="18" t="s">
        <v>713</v>
      </c>
      <c r="BM158" s="18" t="s">
        <v>1561</v>
      </c>
    </row>
    <row r="159" spans="2:65" s="1" customFormat="1" ht="25.5" customHeight="1">
      <c r="B159" s="131"/>
      <c r="C159" s="160" t="s">
        <v>309</v>
      </c>
      <c r="D159" s="160" t="s">
        <v>200</v>
      </c>
      <c r="E159" s="161" t="s">
        <v>743</v>
      </c>
      <c r="F159" s="228" t="s">
        <v>744</v>
      </c>
      <c r="G159" s="228"/>
      <c r="H159" s="228"/>
      <c r="I159" s="228"/>
      <c r="J159" s="162" t="s">
        <v>316</v>
      </c>
      <c r="K159" s="163">
        <v>110</v>
      </c>
      <c r="L159" s="230">
        <v>0</v>
      </c>
      <c r="M159" s="230"/>
      <c r="N159" s="220">
        <f t="shared" si="2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26"/>
        <v>0</v>
      </c>
      <c r="X159" s="166">
        <v>0</v>
      </c>
      <c r="Y159" s="166">
        <f t="shared" si="27"/>
        <v>0</v>
      </c>
      <c r="Z159" s="166">
        <v>0</v>
      </c>
      <c r="AA159" s="167">
        <f t="shared" si="28"/>
        <v>0</v>
      </c>
      <c r="AR159" s="18" t="s">
        <v>631</v>
      </c>
      <c r="AT159" s="18" t="s">
        <v>200</v>
      </c>
      <c r="AU159" s="18" t="s">
        <v>178</v>
      </c>
      <c r="AY159" s="18" t="s">
        <v>199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178</v>
      </c>
      <c r="BK159" s="168">
        <f t="shared" si="34"/>
        <v>0</v>
      </c>
      <c r="BL159" s="18" t="s">
        <v>631</v>
      </c>
      <c r="BM159" s="18" t="s">
        <v>1562</v>
      </c>
    </row>
    <row r="160" spans="2:65" s="1" customFormat="1" ht="25.5" customHeight="1">
      <c r="B160" s="131"/>
      <c r="C160" s="169" t="s">
        <v>313</v>
      </c>
      <c r="D160" s="169" t="s">
        <v>327</v>
      </c>
      <c r="E160" s="170" t="s">
        <v>746</v>
      </c>
      <c r="F160" s="229" t="s">
        <v>747</v>
      </c>
      <c r="G160" s="229"/>
      <c r="H160" s="229"/>
      <c r="I160" s="229"/>
      <c r="J160" s="171" t="s">
        <v>316</v>
      </c>
      <c r="K160" s="172">
        <v>110</v>
      </c>
      <c r="L160" s="231">
        <v>0</v>
      </c>
      <c r="M160" s="231"/>
      <c r="N160" s="221">
        <f t="shared" si="2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26"/>
        <v>0</v>
      </c>
      <c r="X160" s="166">
        <v>2.0000000000000001E-4</v>
      </c>
      <c r="Y160" s="166">
        <f t="shared" si="27"/>
        <v>2.2000000000000002E-2</v>
      </c>
      <c r="Z160" s="166">
        <v>0</v>
      </c>
      <c r="AA160" s="167">
        <f t="shared" si="28"/>
        <v>0</v>
      </c>
      <c r="AR160" s="18" t="s">
        <v>713</v>
      </c>
      <c r="AT160" s="18" t="s">
        <v>327</v>
      </c>
      <c r="AU160" s="18" t="s">
        <v>178</v>
      </c>
      <c r="AY160" s="18" t="s">
        <v>199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178</v>
      </c>
      <c r="BK160" s="168">
        <f t="shared" si="34"/>
        <v>0</v>
      </c>
      <c r="BL160" s="18" t="s">
        <v>713</v>
      </c>
      <c r="BM160" s="18" t="s">
        <v>1563</v>
      </c>
    </row>
    <row r="161" spans="2:65" s="1" customFormat="1" ht="25.5" customHeight="1">
      <c r="B161" s="131"/>
      <c r="C161" s="160" t="s">
        <v>318</v>
      </c>
      <c r="D161" s="160" t="s">
        <v>200</v>
      </c>
      <c r="E161" s="161" t="s">
        <v>749</v>
      </c>
      <c r="F161" s="228" t="s">
        <v>750</v>
      </c>
      <c r="G161" s="228"/>
      <c r="H161" s="228"/>
      <c r="I161" s="228"/>
      <c r="J161" s="162" t="s">
        <v>316</v>
      </c>
      <c r="K161" s="163">
        <v>26</v>
      </c>
      <c r="L161" s="230">
        <v>0</v>
      </c>
      <c r="M161" s="230"/>
      <c r="N161" s="220">
        <f t="shared" si="2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26"/>
        <v>0</v>
      </c>
      <c r="X161" s="166">
        <v>0</v>
      </c>
      <c r="Y161" s="166">
        <f t="shared" si="27"/>
        <v>0</v>
      </c>
      <c r="Z161" s="166">
        <v>0</v>
      </c>
      <c r="AA161" s="167">
        <f t="shared" si="28"/>
        <v>0</v>
      </c>
      <c r="AR161" s="18" t="s">
        <v>631</v>
      </c>
      <c r="AT161" s="18" t="s">
        <v>200</v>
      </c>
      <c r="AU161" s="18" t="s">
        <v>178</v>
      </c>
      <c r="AY161" s="18" t="s">
        <v>199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178</v>
      </c>
      <c r="BK161" s="168">
        <f t="shared" si="34"/>
        <v>0</v>
      </c>
      <c r="BL161" s="18" t="s">
        <v>631</v>
      </c>
      <c r="BM161" s="18" t="s">
        <v>1564</v>
      </c>
    </row>
    <row r="162" spans="2:65" s="1" customFormat="1" ht="25.5" customHeight="1">
      <c r="B162" s="131"/>
      <c r="C162" s="169" t="s">
        <v>322</v>
      </c>
      <c r="D162" s="169" t="s">
        <v>327</v>
      </c>
      <c r="E162" s="170" t="s">
        <v>752</v>
      </c>
      <c r="F162" s="229" t="s">
        <v>753</v>
      </c>
      <c r="G162" s="229"/>
      <c r="H162" s="229"/>
      <c r="I162" s="229"/>
      <c r="J162" s="171" t="s">
        <v>316</v>
      </c>
      <c r="K162" s="172">
        <v>26</v>
      </c>
      <c r="L162" s="231">
        <v>0</v>
      </c>
      <c r="M162" s="231"/>
      <c r="N162" s="221">
        <f t="shared" si="2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26"/>
        <v>0</v>
      </c>
      <c r="X162" s="166">
        <v>1.99E-3</v>
      </c>
      <c r="Y162" s="166">
        <f t="shared" si="27"/>
        <v>5.1740000000000001E-2</v>
      </c>
      <c r="Z162" s="166">
        <v>0</v>
      </c>
      <c r="AA162" s="167">
        <f t="shared" si="28"/>
        <v>0</v>
      </c>
      <c r="AR162" s="18" t="s">
        <v>713</v>
      </c>
      <c r="AT162" s="18" t="s">
        <v>327</v>
      </c>
      <c r="AU162" s="18" t="s">
        <v>178</v>
      </c>
      <c r="AY162" s="18" t="s">
        <v>199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178</v>
      </c>
      <c r="BK162" s="168">
        <f t="shared" si="34"/>
        <v>0</v>
      </c>
      <c r="BL162" s="18" t="s">
        <v>713</v>
      </c>
      <c r="BM162" s="18" t="s">
        <v>1565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755</v>
      </c>
      <c r="F163" s="228" t="s">
        <v>756</v>
      </c>
      <c r="G163" s="228"/>
      <c r="H163" s="228"/>
      <c r="I163" s="228"/>
      <c r="J163" s="162" t="s">
        <v>316</v>
      </c>
      <c r="K163" s="163">
        <v>26</v>
      </c>
      <c r="L163" s="230">
        <v>0</v>
      </c>
      <c r="M163" s="230"/>
      <c r="N163" s="220">
        <f t="shared" si="2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26"/>
        <v>0</v>
      </c>
      <c r="X163" s="166">
        <v>0</v>
      </c>
      <c r="Y163" s="166">
        <f t="shared" si="27"/>
        <v>0</v>
      </c>
      <c r="Z163" s="166">
        <v>0</v>
      </c>
      <c r="AA163" s="167">
        <f t="shared" si="28"/>
        <v>0</v>
      </c>
      <c r="AR163" s="18" t="s">
        <v>631</v>
      </c>
      <c r="AT163" s="18" t="s">
        <v>200</v>
      </c>
      <c r="AU163" s="18" t="s">
        <v>178</v>
      </c>
      <c r="AY163" s="18" t="s">
        <v>199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178</v>
      </c>
      <c r="BK163" s="168">
        <f t="shared" si="34"/>
        <v>0</v>
      </c>
      <c r="BL163" s="18" t="s">
        <v>631</v>
      </c>
      <c r="BM163" s="18" t="s">
        <v>1566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758</v>
      </c>
      <c r="F164" s="229" t="s">
        <v>759</v>
      </c>
      <c r="G164" s="229"/>
      <c r="H164" s="229"/>
      <c r="I164" s="229"/>
      <c r="J164" s="171" t="s">
        <v>316</v>
      </c>
      <c r="K164" s="172">
        <v>26</v>
      </c>
      <c r="L164" s="231">
        <v>0</v>
      </c>
      <c r="M164" s="231"/>
      <c r="N164" s="221">
        <f t="shared" si="2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26"/>
        <v>0</v>
      </c>
      <c r="X164" s="166">
        <v>1.7000000000000001E-4</v>
      </c>
      <c r="Y164" s="166">
        <f t="shared" si="27"/>
        <v>4.4200000000000003E-3</v>
      </c>
      <c r="Z164" s="166">
        <v>0</v>
      </c>
      <c r="AA164" s="167">
        <f t="shared" si="28"/>
        <v>0</v>
      </c>
      <c r="AR164" s="18" t="s">
        <v>713</v>
      </c>
      <c r="AT164" s="18" t="s">
        <v>327</v>
      </c>
      <c r="AU164" s="18" t="s">
        <v>178</v>
      </c>
      <c r="AY164" s="18" t="s">
        <v>199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178</v>
      </c>
      <c r="BK164" s="168">
        <f t="shared" si="34"/>
        <v>0</v>
      </c>
      <c r="BL164" s="18" t="s">
        <v>713</v>
      </c>
      <c r="BM164" s="18" t="s">
        <v>1567</v>
      </c>
    </row>
    <row r="165" spans="2:65" s="1" customFormat="1" ht="16.5" customHeight="1">
      <c r="B165" s="131"/>
      <c r="C165" s="160" t="s">
        <v>336</v>
      </c>
      <c r="D165" s="160" t="s">
        <v>200</v>
      </c>
      <c r="E165" s="161" t="s">
        <v>755</v>
      </c>
      <c r="F165" s="228" t="s">
        <v>756</v>
      </c>
      <c r="G165" s="228"/>
      <c r="H165" s="228"/>
      <c r="I165" s="228"/>
      <c r="J165" s="162" t="s">
        <v>316</v>
      </c>
      <c r="K165" s="163">
        <v>26</v>
      </c>
      <c r="L165" s="230">
        <v>0</v>
      </c>
      <c r="M165" s="230"/>
      <c r="N165" s="220">
        <f t="shared" si="2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26"/>
        <v>0</v>
      </c>
      <c r="X165" s="166">
        <v>0</v>
      </c>
      <c r="Y165" s="166">
        <f t="shared" si="27"/>
        <v>0</v>
      </c>
      <c r="Z165" s="166">
        <v>0</v>
      </c>
      <c r="AA165" s="167">
        <f t="shared" si="28"/>
        <v>0</v>
      </c>
      <c r="AR165" s="18" t="s">
        <v>631</v>
      </c>
      <c r="AT165" s="18" t="s">
        <v>200</v>
      </c>
      <c r="AU165" s="18" t="s">
        <v>178</v>
      </c>
      <c r="AY165" s="18" t="s">
        <v>199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178</v>
      </c>
      <c r="BK165" s="168">
        <f t="shared" si="34"/>
        <v>0</v>
      </c>
      <c r="BL165" s="18" t="s">
        <v>631</v>
      </c>
      <c r="BM165" s="18" t="s">
        <v>1568</v>
      </c>
    </row>
    <row r="166" spans="2:65" s="1" customFormat="1" ht="25.5" customHeight="1">
      <c r="B166" s="131"/>
      <c r="C166" s="169" t="s">
        <v>340</v>
      </c>
      <c r="D166" s="169" t="s">
        <v>327</v>
      </c>
      <c r="E166" s="170" t="s">
        <v>762</v>
      </c>
      <c r="F166" s="229" t="s">
        <v>763</v>
      </c>
      <c r="G166" s="229"/>
      <c r="H166" s="229"/>
      <c r="I166" s="229"/>
      <c r="J166" s="171" t="s">
        <v>316</v>
      </c>
      <c r="K166" s="172">
        <v>26</v>
      </c>
      <c r="L166" s="231">
        <v>0</v>
      </c>
      <c r="M166" s="231"/>
      <c r="N166" s="221">
        <f t="shared" si="2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26"/>
        <v>0</v>
      </c>
      <c r="X166" s="166">
        <v>3.3E-4</v>
      </c>
      <c r="Y166" s="166">
        <f t="shared" si="27"/>
        <v>8.5800000000000008E-3</v>
      </c>
      <c r="Z166" s="166">
        <v>0</v>
      </c>
      <c r="AA166" s="167">
        <f t="shared" si="28"/>
        <v>0</v>
      </c>
      <c r="AR166" s="18" t="s">
        <v>713</v>
      </c>
      <c r="AT166" s="18" t="s">
        <v>327</v>
      </c>
      <c r="AU166" s="18" t="s">
        <v>178</v>
      </c>
      <c r="AY166" s="18" t="s">
        <v>199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178</v>
      </c>
      <c r="BK166" s="168">
        <f t="shared" si="34"/>
        <v>0</v>
      </c>
      <c r="BL166" s="18" t="s">
        <v>713</v>
      </c>
      <c r="BM166" s="18" t="s">
        <v>1569</v>
      </c>
    </row>
    <row r="167" spans="2:65" s="1" customFormat="1" ht="16.5" customHeight="1">
      <c r="B167" s="131"/>
      <c r="C167" s="160" t="s">
        <v>344</v>
      </c>
      <c r="D167" s="160" t="s">
        <v>200</v>
      </c>
      <c r="E167" s="161" t="s">
        <v>765</v>
      </c>
      <c r="F167" s="228" t="s">
        <v>766</v>
      </c>
      <c r="G167" s="228"/>
      <c r="H167" s="228"/>
      <c r="I167" s="228"/>
      <c r="J167" s="162" t="s">
        <v>316</v>
      </c>
      <c r="K167" s="163">
        <v>26</v>
      </c>
      <c r="L167" s="230">
        <v>0</v>
      </c>
      <c r="M167" s="230"/>
      <c r="N167" s="220">
        <f t="shared" si="2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8" t="s">
        <v>631</v>
      </c>
      <c r="AT167" s="18" t="s">
        <v>200</v>
      </c>
      <c r="AU167" s="18" t="s">
        <v>178</v>
      </c>
      <c r="AY167" s="18" t="s">
        <v>199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178</v>
      </c>
      <c r="BK167" s="168">
        <f t="shared" si="34"/>
        <v>0</v>
      </c>
      <c r="BL167" s="18" t="s">
        <v>631</v>
      </c>
      <c r="BM167" s="18" t="s">
        <v>1570</v>
      </c>
    </row>
    <row r="168" spans="2:65" s="1" customFormat="1" ht="25.5" customHeight="1">
      <c r="B168" s="131"/>
      <c r="C168" s="169" t="s">
        <v>348</v>
      </c>
      <c r="D168" s="169" t="s">
        <v>327</v>
      </c>
      <c r="E168" s="170" t="s">
        <v>768</v>
      </c>
      <c r="F168" s="229" t="s">
        <v>769</v>
      </c>
      <c r="G168" s="229"/>
      <c r="H168" s="229"/>
      <c r="I168" s="229"/>
      <c r="J168" s="171" t="s">
        <v>316</v>
      </c>
      <c r="K168" s="172">
        <v>26</v>
      </c>
      <c r="L168" s="231">
        <v>0</v>
      </c>
      <c r="M168" s="231"/>
      <c r="N168" s="221">
        <f t="shared" si="2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26"/>
        <v>0</v>
      </c>
      <c r="X168" s="166">
        <v>4.0000000000000002E-4</v>
      </c>
      <c r="Y168" s="166">
        <f t="shared" si="27"/>
        <v>1.0400000000000001E-2</v>
      </c>
      <c r="Z168" s="166">
        <v>0</v>
      </c>
      <c r="AA168" s="167">
        <f t="shared" si="28"/>
        <v>0</v>
      </c>
      <c r="AR168" s="18" t="s">
        <v>713</v>
      </c>
      <c r="AT168" s="18" t="s">
        <v>327</v>
      </c>
      <c r="AU168" s="18" t="s">
        <v>178</v>
      </c>
      <c r="AY168" s="18" t="s">
        <v>199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178</v>
      </c>
      <c r="BK168" s="168">
        <f t="shared" si="34"/>
        <v>0</v>
      </c>
      <c r="BL168" s="18" t="s">
        <v>713</v>
      </c>
      <c r="BM168" s="18" t="s">
        <v>1571</v>
      </c>
    </row>
    <row r="169" spans="2:65" s="1" customFormat="1" ht="25.5" customHeight="1">
      <c r="B169" s="131"/>
      <c r="C169" s="160" t="s">
        <v>352</v>
      </c>
      <c r="D169" s="160" t="s">
        <v>200</v>
      </c>
      <c r="E169" s="161" t="s">
        <v>771</v>
      </c>
      <c r="F169" s="228" t="s">
        <v>772</v>
      </c>
      <c r="G169" s="228"/>
      <c r="H169" s="228"/>
      <c r="I169" s="228"/>
      <c r="J169" s="162" t="s">
        <v>316</v>
      </c>
      <c r="K169" s="163">
        <v>46</v>
      </c>
      <c r="L169" s="230">
        <v>0</v>
      </c>
      <c r="M169" s="230"/>
      <c r="N169" s="220">
        <f t="shared" si="2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26"/>
        <v>0</v>
      </c>
      <c r="X169" s="166">
        <v>0</v>
      </c>
      <c r="Y169" s="166">
        <f t="shared" si="27"/>
        <v>0</v>
      </c>
      <c r="Z169" s="166">
        <v>0</v>
      </c>
      <c r="AA169" s="167">
        <f t="shared" si="28"/>
        <v>0</v>
      </c>
      <c r="AR169" s="18" t="s">
        <v>631</v>
      </c>
      <c r="AT169" s="18" t="s">
        <v>200</v>
      </c>
      <c r="AU169" s="18" t="s">
        <v>178</v>
      </c>
      <c r="AY169" s="18" t="s">
        <v>199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178</v>
      </c>
      <c r="BK169" s="168">
        <f t="shared" si="34"/>
        <v>0</v>
      </c>
      <c r="BL169" s="18" t="s">
        <v>631</v>
      </c>
      <c r="BM169" s="18" t="s">
        <v>1572</v>
      </c>
    </row>
    <row r="170" spans="2:65" s="1" customFormat="1" ht="16.5" customHeight="1">
      <c r="B170" s="131"/>
      <c r="C170" s="169" t="s">
        <v>356</v>
      </c>
      <c r="D170" s="169" t="s">
        <v>327</v>
      </c>
      <c r="E170" s="170" t="s">
        <v>774</v>
      </c>
      <c r="F170" s="229" t="s">
        <v>775</v>
      </c>
      <c r="G170" s="229"/>
      <c r="H170" s="229"/>
      <c r="I170" s="229"/>
      <c r="J170" s="171" t="s">
        <v>316</v>
      </c>
      <c r="K170" s="172">
        <v>46</v>
      </c>
      <c r="L170" s="231">
        <v>0</v>
      </c>
      <c r="M170" s="231"/>
      <c r="N170" s="221">
        <f t="shared" si="2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26"/>
        <v>0</v>
      </c>
      <c r="X170" s="166">
        <v>2.2000000000000001E-4</v>
      </c>
      <c r="Y170" s="166">
        <f t="shared" si="27"/>
        <v>1.0120000000000001E-2</v>
      </c>
      <c r="Z170" s="166">
        <v>0</v>
      </c>
      <c r="AA170" s="167">
        <f t="shared" si="28"/>
        <v>0</v>
      </c>
      <c r="AR170" s="18" t="s">
        <v>713</v>
      </c>
      <c r="AT170" s="18" t="s">
        <v>327</v>
      </c>
      <c r="AU170" s="18" t="s">
        <v>178</v>
      </c>
      <c r="AY170" s="18" t="s">
        <v>199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178</v>
      </c>
      <c r="BK170" s="168">
        <f t="shared" si="34"/>
        <v>0</v>
      </c>
      <c r="BL170" s="18" t="s">
        <v>713</v>
      </c>
      <c r="BM170" s="18" t="s">
        <v>1573</v>
      </c>
    </row>
    <row r="171" spans="2:65" s="1" customFormat="1" ht="16.5" customHeight="1">
      <c r="B171" s="131"/>
      <c r="C171" s="160" t="s">
        <v>360</v>
      </c>
      <c r="D171" s="160" t="s">
        <v>200</v>
      </c>
      <c r="E171" s="161" t="s">
        <v>777</v>
      </c>
      <c r="F171" s="228" t="s">
        <v>778</v>
      </c>
      <c r="G171" s="228"/>
      <c r="H171" s="228"/>
      <c r="I171" s="228"/>
      <c r="J171" s="162" t="s">
        <v>316</v>
      </c>
      <c r="K171" s="163">
        <v>190</v>
      </c>
      <c r="L171" s="230">
        <v>0</v>
      </c>
      <c r="M171" s="230"/>
      <c r="N171" s="220">
        <f t="shared" si="2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8" t="s">
        <v>631</v>
      </c>
      <c r="AT171" s="18" t="s">
        <v>200</v>
      </c>
      <c r="AU171" s="18" t="s">
        <v>178</v>
      </c>
      <c r="AY171" s="18" t="s">
        <v>199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178</v>
      </c>
      <c r="BK171" s="168">
        <f t="shared" si="34"/>
        <v>0</v>
      </c>
      <c r="BL171" s="18" t="s">
        <v>631</v>
      </c>
      <c r="BM171" s="18" t="s">
        <v>1574</v>
      </c>
    </row>
    <row r="172" spans="2:65" s="1" customFormat="1" ht="25.5" customHeight="1">
      <c r="B172" s="131"/>
      <c r="C172" s="169" t="s">
        <v>364</v>
      </c>
      <c r="D172" s="169" t="s">
        <v>327</v>
      </c>
      <c r="E172" s="170" t="s">
        <v>780</v>
      </c>
      <c r="F172" s="229" t="s">
        <v>781</v>
      </c>
      <c r="G172" s="229"/>
      <c r="H172" s="229"/>
      <c r="I172" s="229"/>
      <c r="J172" s="171" t="s">
        <v>316</v>
      </c>
      <c r="K172" s="172">
        <v>190</v>
      </c>
      <c r="L172" s="231">
        <v>0</v>
      </c>
      <c r="M172" s="231"/>
      <c r="N172" s="221">
        <f t="shared" si="2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26"/>
        <v>0</v>
      </c>
      <c r="X172" s="166">
        <v>1.6000000000000001E-4</v>
      </c>
      <c r="Y172" s="166">
        <f t="shared" si="27"/>
        <v>3.0400000000000003E-2</v>
      </c>
      <c r="Z172" s="166">
        <v>0</v>
      </c>
      <c r="AA172" s="167">
        <f t="shared" si="28"/>
        <v>0</v>
      </c>
      <c r="AR172" s="18" t="s">
        <v>713</v>
      </c>
      <c r="AT172" s="18" t="s">
        <v>327</v>
      </c>
      <c r="AU172" s="18" t="s">
        <v>178</v>
      </c>
      <c r="AY172" s="18" t="s">
        <v>199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178</v>
      </c>
      <c r="BK172" s="168">
        <f t="shared" si="34"/>
        <v>0</v>
      </c>
      <c r="BL172" s="18" t="s">
        <v>713</v>
      </c>
      <c r="BM172" s="18" t="s">
        <v>1575</v>
      </c>
    </row>
    <row r="173" spans="2:65" s="1" customFormat="1" ht="16.5" customHeight="1">
      <c r="B173" s="131"/>
      <c r="C173" s="160" t="s">
        <v>368</v>
      </c>
      <c r="D173" s="160" t="s">
        <v>200</v>
      </c>
      <c r="E173" s="161" t="s">
        <v>783</v>
      </c>
      <c r="F173" s="228" t="s">
        <v>784</v>
      </c>
      <c r="G173" s="228"/>
      <c r="H173" s="228"/>
      <c r="I173" s="228"/>
      <c r="J173" s="162" t="s">
        <v>316</v>
      </c>
      <c r="K173" s="163">
        <v>25</v>
      </c>
      <c r="L173" s="230">
        <v>0</v>
      </c>
      <c r="M173" s="230"/>
      <c r="N173" s="220">
        <f t="shared" si="2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26"/>
        <v>0</v>
      </c>
      <c r="X173" s="166">
        <v>0</v>
      </c>
      <c r="Y173" s="166">
        <f t="shared" si="27"/>
        <v>0</v>
      </c>
      <c r="Z173" s="166">
        <v>0</v>
      </c>
      <c r="AA173" s="167">
        <f t="shared" si="28"/>
        <v>0</v>
      </c>
      <c r="AR173" s="18" t="s">
        <v>631</v>
      </c>
      <c r="AT173" s="18" t="s">
        <v>200</v>
      </c>
      <c r="AU173" s="18" t="s">
        <v>178</v>
      </c>
      <c r="AY173" s="18" t="s">
        <v>199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178</v>
      </c>
      <c r="BK173" s="168">
        <f t="shared" si="34"/>
        <v>0</v>
      </c>
      <c r="BL173" s="18" t="s">
        <v>631</v>
      </c>
      <c r="BM173" s="18" t="s">
        <v>1576</v>
      </c>
    </row>
    <row r="174" spans="2:65" s="1" customFormat="1" ht="16.5" customHeight="1">
      <c r="B174" s="131"/>
      <c r="C174" s="169" t="s">
        <v>372</v>
      </c>
      <c r="D174" s="169" t="s">
        <v>327</v>
      </c>
      <c r="E174" s="170" t="s">
        <v>786</v>
      </c>
      <c r="F174" s="229" t="s">
        <v>787</v>
      </c>
      <c r="G174" s="229"/>
      <c r="H174" s="229"/>
      <c r="I174" s="229"/>
      <c r="J174" s="171" t="s">
        <v>316</v>
      </c>
      <c r="K174" s="172">
        <v>25</v>
      </c>
      <c r="L174" s="231">
        <v>0</v>
      </c>
      <c r="M174" s="231"/>
      <c r="N174" s="221">
        <f t="shared" si="2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26"/>
        <v>0</v>
      </c>
      <c r="X174" s="166">
        <v>2.9E-4</v>
      </c>
      <c r="Y174" s="166">
        <f t="shared" si="27"/>
        <v>7.2500000000000004E-3</v>
      </c>
      <c r="Z174" s="166">
        <v>0</v>
      </c>
      <c r="AA174" s="167">
        <f t="shared" si="28"/>
        <v>0</v>
      </c>
      <c r="AR174" s="18" t="s">
        <v>713</v>
      </c>
      <c r="AT174" s="18" t="s">
        <v>327</v>
      </c>
      <c r="AU174" s="18" t="s">
        <v>178</v>
      </c>
      <c r="AY174" s="18" t="s">
        <v>199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178</v>
      </c>
      <c r="BK174" s="168">
        <f t="shared" si="34"/>
        <v>0</v>
      </c>
      <c r="BL174" s="18" t="s">
        <v>713</v>
      </c>
      <c r="BM174" s="18" t="s">
        <v>1577</v>
      </c>
    </row>
    <row r="175" spans="2:65" s="1" customFormat="1" ht="16.5" customHeight="1">
      <c r="B175" s="131"/>
      <c r="C175" s="160" t="s">
        <v>376</v>
      </c>
      <c r="D175" s="160" t="s">
        <v>200</v>
      </c>
      <c r="E175" s="161" t="s">
        <v>789</v>
      </c>
      <c r="F175" s="228" t="s">
        <v>790</v>
      </c>
      <c r="G175" s="228"/>
      <c r="H175" s="228"/>
      <c r="I175" s="228"/>
      <c r="J175" s="162" t="s">
        <v>316</v>
      </c>
      <c r="K175" s="163">
        <v>12</v>
      </c>
      <c r="L175" s="230">
        <v>0</v>
      </c>
      <c r="M175" s="230"/>
      <c r="N175" s="220">
        <f t="shared" si="2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8" t="s">
        <v>631</v>
      </c>
      <c r="AT175" s="18" t="s">
        <v>200</v>
      </c>
      <c r="AU175" s="18" t="s">
        <v>178</v>
      </c>
      <c r="AY175" s="18" t="s">
        <v>199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178</v>
      </c>
      <c r="BK175" s="168">
        <f t="shared" si="34"/>
        <v>0</v>
      </c>
      <c r="BL175" s="18" t="s">
        <v>631</v>
      </c>
      <c r="BM175" s="18" t="s">
        <v>1578</v>
      </c>
    </row>
    <row r="176" spans="2:65" s="1" customFormat="1" ht="25.5" customHeight="1">
      <c r="B176" s="131"/>
      <c r="C176" s="169" t="s">
        <v>380</v>
      </c>
      <c r="D176" s="169" t="s">
        <v>327</v>
      </c>
      <c r="E176" s="170" t="s">
        <v>792</v>
      </c>
      <c r="F176" s="229" t="s">
        <v>793</v>
      </c>
      <c r="G176" s="229"/>
      <c r="H176" s="229"/>
      <c r="I176" s="229"/>
      <c r="J176" s="171" t="s">
        <v>316</v>
      </c>
      <c r="K176" s="172">
        <v>12</v>
      </c>
      <c r="L176" s="231">
        <v>0</v>
      </c>
      <c r="M176" s="231"/>
      <c r="N176" s="221">
        <f t="shared" si="2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26"/>
        <v>0</v>
      </c>
      <c r="X176" s="166">
        <v>2.4000000000000001E-4</v>
      </c>
      <c r="Y176" s="166">
        <f t="shared" si="27"/>
        <v>2.8800000000000002E-3</v>
      </c>
      <c r="Z176" s="166">
        <v>0</v>
      </c>
      <c r="AA176" s="167">
        <f t="shared" si="28"/>
        <v>0</v>
      </c>
      <c r="AR176" s="18" t="s">
        <v>713</v>
      </c>
      <c r="AT176" s="18" t="s">
        <v>327</v>
      </c>
      <c r="AU176" s="18" t="s">
        <v>178</v>
      </c>
      <c r="AY176" s="18" t="s">
        <v>199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178</v>
      </c>
      <c r="BK176" s="168">
        <f t="shared" si="34"/>
        <v>0</v>
      </c>
      <c r="BL176" s="18" t="s">
        <v>713</v>
      </c>
      <c r="BM176" s="18" t="s">
        <v>1579</v>
      </c>
    </row>
    <row r="177" spans="2:65" s="1" customFormat="1" ht="25.5" customHeight="1">
      <c r="B177" s="131"/>
      <c r="C177" s="160" t="s">
        <v>384</v>
      </c>
      <c r="D177" s="160" t="s">
        <v>200</v>
      </c>
      <c r="E177" s="161" t="s">
        <v>795</v>
      </c>
      <c r="F177" s="228" t="s">
        <v>796</v>
      </c>
      <c r="G177" s="228"/>
      <c r="H177" s="228"/>
      <c r="I177" s="228"/>
      <c r="J177" s="162" t="s">
        <v>316</v>
      </c>
      <c r="K177" s="163">
        <v>6</v>
      </c>
      <c r="L177" s="230">
        <v>0</v>
      </c>
      <c r="M177" s="230"/>
      <c r="N177" s="220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8" t="s">
        <v>631</v>
      </c>
      <c r="AT177" s="18" t="s">
        <v>200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631</v>
      </c>
      <c r="BM177" s="18" t="s">
        <v>1580</v>
      </c>
    </row>
    <row r="178" spans="2:65" s="1" customFormat="1" ht="25.5" customHeight="1">
      <c r="B178" s="131"/>
      <c r="C178" s="169" t="s">
        <v>388</v>
      </c>
      <c r="D178" s="169" t="s">
        <v>327</v>
      </c>
      <c r="E178" s="170" t="s">
        <v>798</v>
      </c>
      <c r="F178" s="229" t="s">
        <v>799</v>
      </c>
      <c r="G178" s="229"/>
      <c r="H178" s="229"/>
      <c r="I178" s="229"/>
      <c r="J178" s="171" t="s">
        <v>316</v>
      </c>
      <c r="K178" s="172">
        <v>6</v>
      </c>
      <c r="L178" s="231">
        <v>0</v>
      </c>
      <c r="M178" s="231"/>
      <c r="N178" s="221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2.2000000000000001E-4</v>
      </c>
      <c r="Y178" s="166">
        <f t="shared" si="27"/>
        <v>1.32E-3</v>
      </c>
      <c r="Z178" s="166">
        <v>0</v>
      </c>
      <c r="AA178" s="167">
        <f t="shared" si="28"/>
        <v>0</v>
      </c>
      <c r="AR178" s="18" t="s">
        <v>713</v>
      </c>
      <c r="AT178" s="18" t="s">
        <v>327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713</v>
      </c>
      <c r="BM178" s="18" t="s">
        <v>1581</v>
      </c>
    </row>
    <row r="179" spans="2:65" s="1" customFormat="1" ht="16.5" customHeight="1">
      <c r="B179" s="131"/>
      <c r="C179" s="160" t="s">
        <v>392</v>
      </c>
      <c r="D179" s="160" t="s">
        <v>200</v>
      </c>
      <c r="E179" s="161" t="s">
        <v>801</v>
      </c>
      <c r="F179" s="228" t="s">
        <v>802</v>
      </c>
      <c r="G179" s="228"/>
      <c r="H179" s="228"/>
      <c r="I179" s="228"/>
      <c r="J179" s="162" t="s">
        <v>316</v>
      </c>
      <c r="K179" s="163">
        <v>13</v>
      </c>
      <c r="L179" s="230">
        <v>0</v>
      </c>
      <c r="M179" s="230"/>
      <c r="N179" s="220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8" t="s">
        <v>631</v>
      </c>
      <c r="AT179" s="18" t="s">
        <v>200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631</v>
      </c>
      <c r="BM179" s="18" t="s">
        <v>1582</v>
      </c>
    </row>
    <row r="180" spans="2:65" s="1" customFormat="1" ht="25.5" customHeight="1">
      <c r="B180" s="131"/>
      <c r="C180" s="169" t="s">
        <v>396</v>
      </c>
      <c r="D180" s="169" t="s">
        <v>327</v>
      </c>
      <c r="E180" s="170" t="s">
        <v>804</v>
      </c>
      <c r="F180" s="229" t="s">
        <v>805</v>
      </c>
      <c r="G180" s="229"/>
      <c r="H180" s="229"/>
      <c r="I180" s="229"/>
      <c r="J180" s="171" t="s">
        <v>316</v>
      </c>
      <c r="K180" s="172">
        <v>13</v>
      </c>
      <c r="L180" s="231">
        <v>0</v>
      </c>
      <c r="M180" s="231"/>
      <c r="N180" s="221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2.1000000000000001E-4</v>
      </c>
      <c r="Y180" s="166">
        <f t="shared" si="27"/>
        <v>2.7300000000000002E-3</v>
      </c>
      <c r="Z180" s="166">
        <v>0</v>
      </c>
      <c r="AA180" s="167">
        <f t="shared" si="28"/>
        <v>0</v>
      </c>
      <c r="AR180" s="18" t="s">
        <v>713</v>
      </c>
      <c r="AT180" s="18" t="s">
        <v>327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713</v>
      </c>
      <c r="BM180" s="18" t="s">
        <v>1583</v>
      </c>
    </row>
    <row r="181" spans="2:65" s="1" customFormat="1" ht="16.5" customHeight="1">
      <c r="B181" s="131"/>
      <c r="C181" s="160" t="s">
        <v>400</v>
      </c>
      <c r="D181" s="160" t="s">
        <v>200</v>
      </c>
      <c r="E181" s="161" t="s">
        <v>807</v>
      </c>
      <c r="F181" s="228" t="s">
        <v>808</v>
      </c>
      <c r="G181" s="228"/>
      <c r="H181" s="228"/>
      <c r="I181" s="228"/>
      <c r="J181" s="162" t="s">
        <v>316</v>
      </c>
      <c r="K181" s="163">
        <v>12</v>
      </c>
      <c r="L181" s="230">
        <v>0</v>
      </c>
      <c r="M181" s="230"/>
      <c r="N181" s="220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8" t="s">
        <v>631</v>
      </c>
      <c r="AT181" s="18" t="s">
        <v>200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631</v>
      </c>
      <c r="BM181" s="18" t="s">
        <v>1584</v>
      </c>
    </row>
    <row r="182" spans="2:65" s="1" customFormat="1" ht="25.5" customHeight="1">
      <c r="B182" s="131"/>
      <c r="C182" s="169" t="s">
        <v>404</v>
      </c>
      <c r="D182" s="169" t="s">
        <v>327</v>
      </c>
      <c r="E182" s="170" t="s">
        <v>810</v>
      </c>
      <c r="F182" s="229" t="s">
        <v>811</v>
      </c>
      <c r="G182" s="229"/>
      <c r="H182" s="229"/>
      <c r="I182" s="229"/>
      <c r="J182" s="171" t="s">
        <v>316</v>
      </c>
      <c r="K182" s="172">
        <v>12</v>
      </c>
      <c r="L182" s="231">
        <v>0</v>
      </c>
      <c r="M182" s="231"/>
      <c r="N182" s="221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1.4599999999999999E-3</v>
      </c>
      <c r="Y182" s="166">
        <f t="shared" si="27"/>
        <v>1.7520000000000001E-2</v>
      </c>
      <c r="Z182" s="166">
        <v>0</v>
      </c>
      <c r="AA182" s="167">
        <f t="shared" si="28"/>
        <v>0</v>
      </c>
      <c r="AR182" s="18" t="s">
        <v>713</v>
      </c>
      <c r="AT182" s="18" t="s">
        <v>327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713</v>
      </c>
      <c r="BM182" s="18" t="s">
        <v>1585</v>
      </c>
    </row>
    <row r="183" spans="2:65" s="1" customFormat="1" ht="25.5" customHeight="1">
      <c r="B183" s="131"/>
      <c r="C183" s="160" t="s">
        <v>408</v>
      </c>
      <c r="D183" s="160" t="s">
        <v>200</v>
      </c>
      <c r="E183" s="161" t="s">
        <v>813</v>
      </c>
      <c r="F183" s="228" t="s">
        <v>814</v>
      </c>
      <c r="G183" s="228"/>
      <c r="H183" s="228"/>
      <c r="I183" s="228"/>
      <c r="J183" s="162" t="s">
        <v>316</v>
      </c>
      <c r="K183" s="163">
        <v>36</v>
      </c>
      <c r="L183" s="230">
        <v>0</v>
      </c>
      <c r="M183" s="230"/>
      <c r="N183" s="220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8" t="s">
        <v>631</v>
      </c>
      <c r="AT183" s="18" t="s">
        <v>200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631</v>
      </c>
      <c r="BM183" s="18" t="s">
        <v>1586</v>
      </c>
    </row>
    <row r="184" spans="2:65" s="1" customFormat="1" ht="25.5" customHeight="1">
      <c r="B184" s="131"/>
      <c r="C184" s="169" t="s">
        <v>412</v>
      </c>
      <c r="D184" s="169" t="s">
        <v>327</v>
      </c>
      <c r="E184" s="170" t="s">
        <v>816</v>
      </c>
      <c r="F184" s="229" t="s">
        <v>817</v>
      </c>
      <c r="G184" s="229"/>
      <c r="H184" s="229"/>
      <c r="I184" s="229"/>
      <c r="J184" s="171" t="s">
        <v>316</v>
      </c>
      <c r="K184" s="172">
        <v>36</v>
      </c>
      <c r="L184" s="231">
        <v>0</v>
      </c>
      <c r="M184" s="231"/>
      <c r="N184" s="221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3.2000000000000003E-4</v>
      </c>
      <c r="Y184" s="166">
        <f t="shared" si="27"/>
        <v>1.1520000000000001E-2</v>
      </c>
      <c r="Z184" s="166">
        <v>0</v>
      </c>
      <c r="AA184" s="167">
        <f t="shared" si="28"/>
        <v>0</v>
      </c>
      <c r="AR184" s="18" t="s">
        <v>713</v>
      </c>
      <c r="AT184" s="18" t="s">
        <v>327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713</v>
      </c>
      <c r="BM184" s="18" t="s">
        <v>1587</v>
      </c>
    </row>
    <row r="185" spans="2:65" s="1" customFormat="1" ht="25.5" customHeight="1">
      <c r="B185" s="131"/>
      <c r="C185" s="160" t="s">
        <v>416</v>
      </c>
      <c r="D185" s="160" t="s">
        <v>200</v>
      </c>
      <c r="E185" s="161" t="s">
        <v>819</v>
      </c>
      <c r="F185" s="228" t="s">
        <v>820</v>
      </c>
      <c r="G185" s="228"/>
      <c r="H185" s="228"/>
      <c r="I185" s="228"/>
      <c r="J185" s="162" t="s">
        <v>316</v>
      </c>
      <c r="K185" s="163">
        <v>26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8" t="s">
        <v>631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631</v>
      </c>
      <c r="BM185" s="18" t="s">
        <v>1588</v>
      </c>
    </row>
    <row r="186" spans="2:65" s="1" customFormat="1" ht="38.25" customHeight="1">
      <c r="B186" s="131"/>
      <c r="C186" s="169" t="s">
        <v>420</v>
      </c>
      <c r="D186" s="169" t="s">
        <v>327</v>
      </c>
      <c r="E186" s="170" t="s">
        <v>822</v>
      </c>
      <c r="F186" s="229" t="s">
        <v>823</v>
      </c>
      <c r="G186" s="229"/>
      <c r="H186" s="229"/>
      <c r="I186" s="229"/>
      <c r="J186" s="171" t="s">
        <v>316</v>
      </c>
      <c r="K186" s="172">
        <v>26</v>
      </c>
      <c r="L186" s="231">
        <v>0</v>
      </c>
      <c r="M186" s="231"/>
      <c r="N186" s="221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2.2799999999999999E-3</v>
      </c>
      <c r="Y186" s="166">
        <f t="shared" si="27"/>
        <v>5.9279999999999999E-2</v>
      </c>
      <c r="Z186" s="166">
        <v>0</v>
      </c>
      <c r="AA186" s="167">
        <f t="shared" si="28"/>
        <v>0</v>
      </c>
      <c r="AR186" s="18" t="s">
        <v>713</v>
      </c>
      <c r="AT186" s="18" t="s">
        <v>327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713</v>
      </c>
      <c r="BM186" s="18" t="s">
        <v>1589</v>
      </c>
    </row>
    <row r="187" spans="2:65" s="1" customFormat="1" ht="16.5" customHeight="1">
      <c r="B187" s="131"/>
      <c r="C187" s="160" t="s">
        <v>424</v>
      </c>
      <c r="D187" s="160" t="s">
        <v>200</v>
      </c>
      <c r="E187" s="161" t="s">
        <v>825</v>
      </c>
      <c r="F187" s="228" t="s">
        <v>826</v>
      </c>
      <c r="G187" s="228"/>
      <c r="H187" s="228"/>
      <c r="I187" s="228"/>
      <c r="J187" s="162" t="s">
        <v>316</v>
      </c>
      <c r="K187" s="163">
        <v>10</v>
      </c>
      <c r="L187" s="230">
        <v>0</v>
      </c>
      <c r="M187" s="230"/>
      <c r="N187" s="220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8" t="s">
        <v>631</v>
      </c>
      <c r="AT187" s="18" t="s">
        <v>200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631</v>
      </c>
      <c r="BM187" s="18" t="s">
        <v>1590</v>
      </c>
    </row>
    <row r="188" spans="2:65" s="1" customFormat="1" ht="16.5" customHeight="1">
      <c r="B188" s="131"/>
      <c r="C188" s="169" t="s">
        <v>427</v>
      </c>
      <c r="D188" s="169" t="s">
        <v>327</v>
      </c>
      <c r="E188" s="170" t="s">
        <v>828</v>
      </c>
      <c r="F188" s="229" t="s">
        <v>829</v>
      </c>
      <c r="G188" s="229"/>
      <c r="H188" s="229"/>
      <c r="I188" s="229"/>
      <c r="J188" s="171" t="s">
        <v>316</v>
      </c>
      <c r="K188" s="172">
        <v>10</v>
      </c>
      <c r="L188" s="231">
        <v>0</v>
      </c>
      <c r="M188" s="231"/>
      <c r="N188" s="221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1.8000000000000001E-4</v>
      </c>
      <c r="Y188" s="166">
        <f t="shared" si="27"/>
        <v>1.8000000000000002E-3</v>
      </c>
      <c r="Z188" s="166">
        <v>0</v>
      </c>
      <c r="AA188" s="167">
        <f t="shared" si="28"/>
        <v>0</v>
      </c>
      <c r="AR188" s="18" t="s">
        <v>713</v>
      </c>
      <c r="AT188" s="18" t="s">
        <v>327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713</v>
      </c>
      <c r="BM188" s="18" t="s">
        <v>1591</v>
      </c>
    </row>
    <row r="189" spans="2:65" s="1" customFormat="1" ht="25.5" customHeight="1">
      <c r="B189" s="131"/>
      <c r="C189" s="160" t="s">
        <v>430</v>
      </c>
      <c r="D189" s="160" t="s">
        <v>200</v>
      </c>
      <c r="E189" s="161" t="s">
        <v>831</v>
      </c>
      <c r="F189" s="228" t="s">
        <v>832</v>
      </c>
      <c r="G189" s="228"/>
      <c r="H189" s="228"/>
      <c r="I189" s="228"/>
      <c r="J189" s="162" t="s">
        <v>251</v>
      </c>
      <c r="K189" s="163">
        <v>700</v>
      </c>
      <c r="L189" s="230">
        <v>0</v>
      </c>
      <c r="M189" s="230"/>
      <c r="N189" s="220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7">
        <f t="shared" si="28"/>
        <v>0</v>
      </c>
      <c r="AR189" s="18" t="s">
        <v>631</v>
      </c>
      <c r="AT189" s="18" t="s">
        <v>200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631</v>
      </c>
      <c r="BM189" s="18" t="s">
        <v>1592</v>
      </c>
    </row>
    <row r="190" spans="2:65" s="1" customFormat="1" ht="25.5" customHeight="1">
      <c r="B190" s="131"/>
      <c r="C190" s="169" t="s">
        <v>433</v>
      </c>
      <c r="D190" s="169" t="s">
        <v>327</v>
      </c>
      <c r="E190" s="170" t="s">
        <v>834</v>
      </c>
      <c r="F190" s="229" t="s">
        <v>835</v>
      </c>
      <c r="G190" s="229"/>
      <c r="H190" s="229"/>
      <c r="I190" s="229"/>
      <c r="J190" s="171" t="s">
        <v>720</v>
      </c>
      <c r="K190" s="172">
        <v>76.289000000000001</v>
      </c>
      <c r="L190" s="231">
        <v>0</v>
      </c>
      <c r="M190" s="231"/>
      <c r="N190" s="221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1E-3</v>
      </c>
      <c r="Y190" s="166">
        <f t="shared" si="27"/>
        <v>7.628900000000001E-2</v>
      </c>
      <c r="Z190" s="166">
        <v>0</v>
      </c>
      <c r="AA190" s="167">
        <f t="shared" si="28"/>
        <v>0</v>
      </c>
      <c r="AR190" s="18" t="s">
        <v>713</v>
      </c>
      <c r="AT190" s="18" t="s">
        <v>327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713</v>
      </c>
      <c r="BM190" s="18" t="s">
        <v>1593</v>
      </c>
    </row>
    <row r="191" spans="2:65" s="1" customFormat="1" ht="25.5" customHeight="1">
      <c r="B191" s="131"/>
      <c r="C191" s="169" t="s">
        <v>436</v>
      </c>
      <c r="D191" s="169" t="s">
        <v>327</v>
      </c>
      <c r="E191" s="170" t="s">
        <v>837</v>
      </c>
      <c r="F191" s="229" t="s">
        <v>838</v>
      </c>
      <c r="G191" s="229"/>
      <c r="H191" s="229"/>
      <c r="I191" s="229"/>
      <c r="J191" s="171" t="s">
        <v>720</v>
      </c>
      <c r="K191" s="172">
        <v>18.210999999999999</v>
      </c>
      <c r="L191" s="231">
        <v>0</v>
      </c>
      <c r="M191" s="231"/>
      <c r="N191" s="221">
        <f t="shared" si="2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26"/>
        <v>0</v>
      </c>
      <c r="X191" s="166">
        <v>1E-3</v>
      </c>
      <c r="Y191" s="166">
        <f t="shared" si="27"/>
        <v>1.8210999999999998E-2</v>
      </c>
      <c r="Z191" s="166">
        <v>0</v>
      </c>
      <c r="AA191" s="167">
        <f t="shared" si="28"/>
        <v>0</v>
      </c>
      <c r="AR191" s="18" t="s">
        <v>713</v>
      </c>
      <c r="AT191" s="18" t="s">
        <v>327</v>
      </c>
      <c r="AU191" s="18" t="s">
        <v>178</v>
      </c>
      <c r="AY191" s="18" t="s">
        <v>199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178</v>
      </c>
      <c r="BK191" s="168">
        <f t="shared" si="34"/>
        <v>0</v>
      </c>
      <c r="BL191" s="18" t="s">
        <v>713</v>
      </c>
      <c r="BM191" s="18" t="s">
        <v>1594</v>
      </c>
    </row>
    <row r="192" spans="2:65" s="1" customFormat="1" ht="38.25" customHeight="1">
      <c r="B192" s="131"/>
      <c r="C192" s="160" t="s">
        <v>623</v>
      </c>
      <c r="D192" s="160" t="s">
        <v>200</v>
      </c>
      <c r="E192" s="161" t="s">
        <v>840</v>
      </c>
      <c r="F192" s="228" t="s">
        <v>841</v>
      </c>
      <c r="G192" s="228"/>
      <c r="H192" s="228"/>
      <c r="I192" s="228"/>
      <c r="J192" s="162" t="s">
        <v>334</v>
      </c>
      <c r="K192" s="164">
        <v>0</v>
      </c>
      <c r="L192" s="230">
        <v>0</v>
      </c>
      <c r="M192" s="230"/>
      <c r="N192" s="220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8" t="s">
        <v>631</v>
      </c>
      <c r="AT192" s="18" t="s">
        <v>200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631</v>
      </c>
      <c r="BM192" s="18" t="s">
        <v>1595</v>
      </c>
    </row>
    <row r="193" spans="2:65" s="9" customFormat="1" ht="37.35" customHeight="1">
      <c r="B193" s="149"/>
      <c r="C193" s="150"/>
      <c r="D193" s="151" t="s">
        <v>653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259">
        <f>BK193</f>
        <v>0</v>
      </c>
      <c r="O193" s="260"/>
      <c r="P193" s="260"/>
      <c r="Q193" s="260"/>
      <c r="R193" s="152"/>
      <c r="T193" s="153"/>
      <c r="U193" s="150"/>
      <c r="V193" s="150"/>
      <c r="W193" s="154">
        <f>SUM(W194:W200)</f>
        <v>0</v>
      </c>
      <c r="X193" s="150"/>
      <c r="Y193" s="154">
        <f>SUM(Y194:Y200)</f>
        <v>0</v>
      </c>
      <c r="Z193" s="150"/>
      <c r="AA193" s="155">
        <f>SUM(AA194:AA200)</f>
        <v>0</v>
      </c>
      <c r="AR193" s="156" t="s">
        <v>216</v>
      </c>
      <c r="AT193" s="157" t="s">
        <v>76</v>
      </c>
      <c r="AU193" s="157" t="s">
        <v>77</v>
      </c>
      <c r="AY193" s="156" t="s">
        <v>199</v>
      </c>
      <c r="BK193" s="158">
        <f>SUM(BK194:BK200)</f>
        <v>0</v>
      </c>
    </row>
    <row r="194" spans="2:65" s="1" customFormat="1" ht="51" customHeight="1">
      <c r="B194" s="131"/>
      <c r="C194" s="160" t="s">
        <v>627</v>
      </c>
      <c r="D194" s="160" t="s">
        <v>200</v>
      </c>
      <c r="E194" s="161" t="s">
        <v>843</v>
      </c>
      <c r="F194" s="228" t="s">
        <v>844</v>
      </c>
      <c r="G194" s="228"/>
      <c r="H194" s="228"/>
      <c r="I194" s="228"/>
      <c r="J194" s="162" t="s">
        <v>439</v>
      </c>
      <c r="K194" s="163">
        <v>1</v>
      </c>
      <c r="L194" s="230">
        <v>0</v>
      </c>
      <c r="M194" s="230"/>
      <c r="N194" s="220">
        <f t="shared" ref="N194:N200" si="35"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ref="W194:W200" si="36">V194*K194</f>
        <v>0</v>
      </c>
      <c r="X194" s="166">
        <v>0</v>
      </c>
      <c r="Y194" s="166">
        <f t="shared" ref="Y194:Y200" si="37">X194*K194</f>
        <v>0</v>
      </c>
      <c r="Z194" s="166">
        <v>0</v>
      </c>
      <c r="AA194" s="167">
        <f t="shared" ref="AA194:AA200" si="38">Z194*K194</f>
        <v>0</v>
      </c>
      <c r="AR194" s="18" t="s">
        <v>440</v>
      </c>
      <c r="AT194" s="18" t="s">
        <v>200</v>
      </c>
      <c r="AU194" s="18" t="s">
        <v>85</v>
      </c>
      <c r="AY194" s="18" t="s">
        <v>199</v>
      </c>
      <c r="BE194" s="105">
        <f t="shared" ref="BE194:BE200" si="39">IF(U194="základná",N194,0)</f>
        <v>0</v>
      </c>
      <c r="BF194" s="105">
        <f t="shared" ref="BF194:BF200" si="40">IF(U194="znížená",N194,0)</f>
        <v>0</v>
      </c>
      <c r="BG194" s="105">
        <f t="shared" ref="BG194:BG200" si="41">IF(U194="zákl. prenesená",N194,0)</f>
        <v>0</v>
      </c>
      <c r="BH194" s="105">
        <f t="shared" ref="BH194:BH200" si="42">IF(U194="zníž. prenesená",N194,0)</f>
        <v>0</v>
      </c>
      <c r="BI194" s="105">
        <f t="shared" ref="BI194:BI200" si="43">IF(U194="nulová",N194,0)</f>
        <v>0</v>
      </c>
      <c r="BJ194" s="18" t="s">
        <v>178</v>
      </c>
      <c r="BK194" s="168">
        <f t="shared" ref="BK194:BK200" si="44">ROUND(L194*K194,3)</f>
        <v>0</v>
      </c>
      <c r="BL194" s="18" t="s">
        <v>440</v>
      </c>
      <c r="BM194" s="18" t="s">
        <v>1596</v>
      </c>
    </row>
    <row r="195" spans="2:65" s="1" customFormat="1" ht="16.5" customHeight="1">
      <c r="B195" s="131"/>
      <c r="C195" s="160" t="s">
        <v>631</v>
      </c>
      <c r="D195" s="160" t="s">
        <v>200</v>
      </c>
      <c r="E195" s="161" t="s">
        <v>846</v>
      </c>
      <c r="F195" s="228" t="s">
        <v>847</v>
      </c>
      <c r="G195" s="228"/>
      <c r="H195" s="228"/>
      <c r="I195" s="228"/>
      <c r="J195" s="162" t="s">
        <v>316</v>
      </c>
      <c r="K195" s="163">
        <v>1</v>
      </c>
      <c r="L195" s="230">
        <v>0</v>
      </c>
      <c r="M195" s="230"/>
      <c r="N195" s="220">
        <f t="shared" si="3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36"/>
        <v>0</v>
      </c>
      <c r="X195" s="166">
        <v>0</v>
      </c>
      <c r="Y195" s="166">
        <f t="shared" si="37"/>
        <v>0</v>
      </c>
      <c r="Z195" s="166">
        <v>0</v>
      </c>
      <c r="AA195" s="167">
        <f t="shared" si="38"/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178</v>
      </c>
      <c r="BK195" s="168">
        <f t="shared" si="44"/>
        <v>0</v>
      </c>
      <c r="BL195" s="18" t="s">
        <v>440</v>
      </c>
      <c r="BM195" s="18" t="s">
        <v>1597</v>
      </c>
    </row>
    <row r="196" spans="2:65" s="1" customFormat="1" ht="38.25" customHeight="1">
      <c r="B196" s="131"/>
      <c r="C196" s="160" t="s">
        <v>633</v>
      </c>
      <c r="D196" s="160" t="s">
        <v>200</v>
      </c>
      <c r="E196" s="161" t="s">
        <v>849</v>
      </c>
      <c r="F196" s="228" t="s">
        <v>850</v>
      </c>
      <c r="G196" s="228"/>
      <c r="H196" s="228"/>
      <c r="I196" s="228"/>
      <c r="J196" s="162" t="s">
        <v>697</v>
      </c>
      <c r="K196" s="163">
        <v>1</v>
      </c>
      <c r="L196" s="230">
        <v>0</v>
      </c>
      <c r="M196" s="230"/>
      <c r="N196" s="220">
        <f t="shared" si="3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36"/>
        <v>0</v>
      </c>
      <c r="X196" s="166">
        <v>0</v>
      </c>
      <c r="Y196" s="166">
        <f t="shared" si="37"/>
        <v>0</v>
      </c>
      <c r="Z196" s="166">
        <v>0</v>
      </c>
      <c r="AA196" s="167">
        <f t="shared" si="3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178</v>
      </c>
      <c r="BK196" s="168">
        <f t="shared" si="44"/>
        <v>0</v>
      </c>
      <c r="BL196" s="18" t="s">
        <v>440</v>
      </c>
      <c r="BM196" s="18" t="s">
        <v>1598</v>
      </c>
    </row>
    <row r="197" spans="2:65" s="1" customFormat="1" ht="38.25" customHeight="1">
      <c r="B197" s="131"/>
      <c r="C197" s="160" t="s">
        <v>635</v>
      </c>
      <c r="D197" s="160" t="s">
        <v>200</v>
      </c>
      <c r="E197" s="161" t="s">
        <v>852</v>
      </c>
      <c r="F197" s="228" t="s">
        <v>853</v>
      </c>
      <c r="G197" s="228"/>
      <c r="H197" s="228"/>
      <c r="I197" s="228"/>
      <c r="J197" s="162" t="s">
        <v>316</v>
      </c>
      <c r="K197" s="163">
        <v>10</v>
      </c>
      <c r="L197" s="230">
        <v>0</v>
      </c>
      <c r="M197" s="230"/>
      <c r="N197" s="220">
        <f t="shared" si="3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36"/>
        <v>0</v>
      </c>
      <c r="X197" s="166">
        <v>0</v>
      </c>
      <c r="Y197" s="166">
        <f t="shared" si="37"/>
        <v>0</v>
      </c>
      <c r="Z197" s="166">
        <v>0</v>
      </c>
      <c r="AA197" s="167">
        <f t="shared" si="3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178</v>
      </c>
      <c r="BK197" s="168">
        <f t="shared" si="44"/>
        <v>0</v>
      </c>
      <c r="BL197" s="18" t="s">
        <v>440</v>
      </c>
      <c r="BM197" s="18" t="s">
        <v>1599</v>
      </c>
    </row>
    <row r="198" spans="2:65" s="1" customFormat="1" ht="38.25" customHeight="1">
      <c r="B198" s="131"/>
      <c r="C198" s="160" t="s">
        <v>637</v>
      </c>
      <c r="D198" s="160" t="s">
        <v>200</v>
      </c>
      <c r="E198" s="161" t="s">
        <v>855</v>
      </c>
      <c r="F198" s="228" t="s">
        <v>856</v>
      </c>
      <c r="G198" s="228"/>
      <c r="H198" s="228"/>
      <c r="I198" s="228"/>
      <c r="J198" s="162" t="s">
        <v>439</v>
      </c>
      <c r="K198" s="163">
        <v>1</v>
      </c>
      <c r="L198" s="230">
        <v>0</v>
      </c>
      <c r="M198" s="230"/>
      <c r="N198" s="220">
        <f t="shared" si="3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36"/>
        <v>0</v>
      </c>
      <c r="X198" s="166">
        <v>0</v>
      </c>
      <c r="Y198" s="166">
        <f t="shared" si="37"/>
        <v>0</v>
      </c>
      <c r="Z198" s="166">
        <v>0</v>
      </c>
      <c r="AA198" s="167">
        <f t="shared" si="3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178</v>
      </c>
      <c r="BK198" s="168">
        <f t="shared" si="44"/>
        <v>0</v>
      </c>
      <c r="BL198" s="18" t="s">
        <v>440</v>
      </c>
      <c r="BM198" s="18" t="s">
        <v>1600</v>
      </c>
    </row>
    <row r="199" spans="2:65" s="1" customFormat="1" ht="25.5" customHeight="1">
      <c r="B199" s="131"/>
      <c r="C199" s="160" t="s">
        <v>639</v>
      </c>
      <c r="D199" s="160" t="s">
        <v>200</v>
      </c>
      <c r="E199" s="161" t="s">
        <v>858</v>
      </c>
      <c r="F199" s="228" t="s">
        <v>859</v>
      </c>
      <c r="G199" s="228"/>
      <c r="H199" s="228"/>
      <c r="I199" s="228"/>
      <c r="J199" s="162" t="s">
        <v>439</v>
      </c>
      <c r="K199" s="163">
        <v>1</v>
      </c>
      <c r="L199" s="230">
        <v>0</v>
      </c>
      <c r="M199" s="230"/>
      <c r="N199" s="220">
        <f t="shared" si="3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36"/>
        <v>0</v>
      </c>
      <c r="X199" s="166">
        <v>0</v>
      </c>
      <c r="Y199" s="166">
        <f t="shared" si="37"/>
        <v>0</v>
      </c>
      <c r="Z199" s="166">
        <v>0</v>
      </c>
      <c r="AA199" s="167">
        <f t="shared" si="38"/>
        <v>0</v>
      </c>
      <c r="AR199" s="18" t="s">
        <v>440</v>
      </c>
      <c r="AT199" s="18" t="s">
        <v>200</v>
      </c>
      <c r="AU199" s="18" t="s">
        <v>85</v>
      </c>
      <c r="AY199" s="18" t="s">
        <v>199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178</v>
      </c>
      <c r="BK199" s="168">
        <f t="shared" si="44"/>
        <v>0</v>
      </c>
      <c r="BL199" s="18" t="s">
        <v>440</v>
      </c>
      <c r="BM199" s="18" t="s">
        <v>1601</v>
      </c>
    </row>
    <row r="200" spans="2:65" s="1" customFormat="1" ht="25.5" customHeight="1">
      <c r="B200" s="131"/>
      <c r="C200" s="160" t="s">
        <v>641</v>
      </c>
      <c r="D200" s="160" t="s">
        <v>200</v>
      </c>
      <c r="E200" s="161" t="s">
        <v>862</v>
      </c>
      <c r="F200" s="228" t="s">
        <v>863</v>
      </c>
      <c r="G200" s="228"/>
      <c r="H200" s="228"/>
      <c r="I200" s="228"/>
      <c r="J200" s="162" t="s">
        <v>439</v>
      </c>
      <c r="K200" s="163">
        <v>1</v>
      </c>
      <c r="L200" s="230">
        <v>0</v>
      </c>
      <c r="M200" s="230"/>
      <c r="N200" s="220">
        <f t="shared" si="3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36"/>
        <v>0</v>
      </c>
      <c r="X200" s="166">
        <v>0</v>
      </c>
      <c r="Y200" s="166">
        <f t="shared" si="37"/>
        <v>0</v>
      </c>
      <c r="Z200" s="166">
        <v>0</v>
      </c>
      <c r="AA200" s="167">
        <f t="shared" si="38"/>
        <v>0</v>
      </c>
      <c r="AR200" s="18" t="s">
        <v>440</v>
      </c>
      <c r="AT200" s="18" t="s">
        <v>200</v>
      </c>
      <c r="AU200" s="18" t="s">
        <v>85</v>
      </c>
      <c r="AY200" s="18" t="s">
        <v>199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178</v>
      </c>
      <c r="BK200" s="168">
        <f t="shared" si="44"/>
        <v>0</v>
      </c>
      <c r="BL200" s="18" t="s">
        <v>440</v>
      </c>
      <c r="BM200" s="18" t="s">
        <v>1602</v>
      </c>
    </row>
    <row r="201" spans="2:65" s="1" customFormat="1" ht="49.95" customHeight="1">
      <c r="B201" s="34"/>
      <c r="C201" s="35"/>
      <c r="D201" s="151"/>
      <c r="E201" s="35"/>
      <c r="F201" s="35"/>
      <c r="G201" s="35"/>
      <c r="H201" s="35"/>
      <c r="I201" s="35"/>
      <c r="J201" s="35"/>
      <c r="K201" s="35"/>
      <c r="L201" s="35"/>
      <c r="M201" s="35"/>
      <c r="N201" s="224"/>
      <c r="O201" s="225"/>
      <c r="P201" s="225"/>
      <c r="Q201" s="225"/>
      <c r="R201" s="36"/>
      <c r="T201" s="173"/>
      <c r="U201" s="55"/>
      <c r="V201" s="55"/>
      <c r="W201" s="55"/>
      <c r="X201" s="55"/>
      <c r="Y201" s="55"/>
      <c r="Z201" s="55"/>
      <c r="AA201" s="57"/>
      <c r="AT201" s="18"/>
      <c r="AU201" s="18"/>
      <c r="AY201" s="18"/>
      <c r="BK201" s="168"/>
    </row>
    <row r="202" spans="2:65" s="1" customFormat="1" ht="6.9" customHeight="1"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60"/>
    </row>
  </sheetData>
  <mergeCells count="287">
    <mergeCell ref="F194:I194"/>
    <mergeCell ref="F192:I192"/>
    <mergeCell ref="F195:I195"/>
    <mergeCell ref="F196:I196"/>
    <mergeCell ref="F197:I197"/>
    <mergeCell ref="F198:I198"/>
    <mergeCell ref="F199:I199"/>
    <mergeCell ref="F200:I200"/>
    <mergeCell ref="L194:M194"/>
    <mergeCell ref="L192:M192"/>
    <mergeCell ref="L195:M195"/>
    <mergeCell ref="L196:M196"/>
    <mergeCell ref="L197:M197"/>
    <mergeCell ref="L198:M198"/>
    <mergeCell ref="L199:M199"/>
    <mergeCell ref="L200:M200"/>
    <mergeCell ref="N200:Q200"/>
    <mergeCell ref="N199:Q199"/>
    <mergeCell ref="N201:Q20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F177:I177"/>
    <mergeCell ref="F178:I178"/>
    <mergeCell ref="F179:I179"/>
    <mergeCell ref="F180:I180"/>
    <mergeCell ref="F181:I181"/>
    <mergeCell ref="F182:I182"/>
    <mergeCell ref="L177:M177"/>
    <mergeCell ref="L178:M178"/>
    <mergeCell ref="L179:M179"/>
    <mergeCell ref="L180:M180"/>
    <mergeCell ref="L181:M181"/>
    <mergeCell ref="L182:M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4:Q194"/>
    <mergeCell ref="N195:Q195"/>
    <mergeCell ref="N196:Q196"/>
    <mergeCell ref="N197:Q197"/>
    <mergeCell ref="N198:Q198"/>
    <mergeCell ref="N193:Q19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N128:Q128"/>
    <mergeCell ref="N129:Q129"/>
    <mergeCell ref="N130:Q130"/>
    <mergeCell ref="N131:Q131"/>
    <mergeCell ref="N132:Q132"/>
    <mergeCell ref="F128:I128"/>
    <mergeCell ref="F131:I131"/>
    <mergeCell ref="F130:I130"/>
    <mergeCell ref="F129:I129"/>
    <mergeCell ref="F132:I132"/>
    <mergeCell ref="L128:M128"/>
    <mergeCell ref="F134:I134"/>
    <mergeCell ref="F136:I136"/>
    <mergeCell ref="F137:I137"/>
    <mergeCell ref="F138:I138"/>
    <mergeCell ref="F139:I139"/>
    <mergeCell ref="F140:I140"/>
    <mergeCell ref="F141:I141"/>
    <mergeCell ref="F143:I143"/>
    <mergeCell ref="F144:I144"/>
    <mergeCell ref="L134:M134"/>
    <mergeCell ref="L129:M129"/>
    <mergeCell ref="L130:M130"/>
    <mergeCell ref="L131:M131"/>
    <mergeCell ref="L132:M132"/>
    <mergeCell ref="L136:M136"/>
    <mergeCell ref="L137:M137"/>
    <mergeCell ref="L138:M138"/>
    <mergeCell ref="L139:M139"/>
    <mergeCell ref="L140:M140"/>
    <mergeCell ref="L141:M141"/>
    <mergeCell ref="L143:M143"/>
    <mergeCell ref="L144:M144"/>
    <mergeCell ref="N152:Q152"/>
    <mergeCell ref="N151:Q151"/>
    <mergeCell ref="F147:I147"/>
    <mergeCell ref="F149:I149"/>
    <mergeCell ref="F148:I148"/>
    <mergeCell ref="F150:I150"/>
    <mergeCell ref="F151:I151"/>
    <mergeCell ref="F152:I152"/>
    <mergeCell ref="L147:M147"/>
    <mergeCell ref="L149:M149"/>
    <mergeCell ref="L148:M148"/>
    <mergeCell ref="L150:M150"/>
    <mergeCell ref="L151:M151"/>
    <mergeCell ref="L152:M152"/>
    <mergeCell ref="N146:Q146"/>
    <mergeCell ref="N144:Q144"/>
    <mergeCell ref="N145:Q145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62:Q162"/>
    <mergeCell ref="N163:Q163"/>
    <mergeCell ref="N164:Q164"/>
    <mergeCell ref="N165:Q165"/>
    <mergeCell ref="N166:Q166"/>
    <mergeCell ref="N167:Q167"/>
    <mergeCell ref="N150:Q150"/>
    <mergeCell ref="N147:Q147"/>
    <mergeCell ref="N148:Q148"/>
    <mergeCell ref="N149:Q149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33:Q133"/>
    <mergeCell ref="N134:Q134"/>
    <mergeCell ref="N140:Q140"/>
    <mergeCell ref="N136:Q136"/>
    <mergeCell ref="N137:Q137"/>
    <mergeCell ref="N138:Q138"/>
    <mergeCell ref="N139:Q139"/>
    <mergeCell ref="N141:Q141"/>
    <mergeCell ref="N143:Q143"/>
    <mergeCell ref="N135:Q135"/>
    <mergeCell ref="N142:Q142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C00-000000000000}"/>
    <hyperlink ref="H1:K1" location="C86" display="2) Rekapitulácia rozpočtu" xr:uid="{00000000-0004-0000-0C00-000001000000}"/>
    <hyperlink ref="L1" location="C122" display="3) Rozpočet" xr:uid="{00000000-0004-0000-0C00-000002000000}"/>
    <hyperlink ref="S1:T1" location="'Rekapitulácia stavby'!C2" display="Rekapitulácia stavby" xr:uid="{00000000-0004-0000-0C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N221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122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1603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N107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(SUM(BE107:BE114)+SUM(BE132:BE219))</f>
        <v>0</v>
      </c>
      <c r="I32" s="249"/>
      <c r="J32" s="249"/>
      <c r="K32" s="35"/>
      <c r="L32" s="35"/>
      <c r="M32" s="255">
        <f>ROUND((SUM(BE107:BE114)+SUM(BE132:BE219)),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(SUM(BF107:BF114)+SUM(BF132:BF219))</f>
        <v>0</v>
      </c>
      <c r="I33" s="249"/>
      <c r="J33" s="249"/>
      <c r="K33" s="35"/>
      <c r="L33" s="35"/>
      <c r="M33" s="255">
        <f>ROUND((SUM(BF107:BF114)+SUM(BF132:BF219)),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(SUM(BG107:BG114)+SUM(BG132:BG219))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(SUM(BH107:BH114)+SUM(BH132:BH219))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(SUM(BI107:BI114)+SUM(BI132:BI219))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E5 - E5.1 44-04 Administratívna budova VJ Prísady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N132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N133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N134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N148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N170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N172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167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N173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N175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866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N179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169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N185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170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N191</f>
        <v>0</v>
      </c>
      <c r="O98" s="243"/>
      <c r="P98" s="243"/>
      <c r="Q98" s="243"/>
      <c r="R98" s="128"/>
    </row>
    <row r="99" spans="2:65" s="7" customFormat="1" ht="19.95" customHeight="1">
      <c r="B99" s="126"/>
      <c r="C99" s="127"/>
      <c r="D99" s="101" t="s">
        <v>171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82">
        <f>N200</f>
        <v>0</v>
      </c>
      <c r="O99" s="243"/>
      <c r="P99" s="243"/>
      <c r="Q99" s="243"/>
      <c r="R99" s="128"/>
    </row>
    <row r="100" spans="2:65" s="7" customFormat="1" ht="19.95" customHeight="1">
      <c r="B100" s="126"/>
      <c r="C100" s="127"/>
      <c r="D100" s="101" t="s">
        <v>867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N205</f>
        <v>0</v>
      </c>
      <c r="O100" s="243"/>
      <c r="P100" s="243"/>
      <c r="Q100" s="243"/>
      <c r="R100" s="128"/>
    </row>
    <row r="101" spans="2:65" s="6" customFormat="1" ht="24.9" customHeight="1">
      <c r="B101" s="122"/>
      <c r="C101" s="123"/>
      <c r="D101" s="124" t="s">
        <v>868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41">
        <f>N208</f>
        <v>0</v>
      </c>
      <c r="O101" s="242"/>
      <c r="P101" s="242"/>
      <c r="Q101" s="242"/>
      <c r="R101" s="125"/>
    </row>
    <row r="102" spans="2:65" s="7" customFormat="1" ht="19.95" customHeight="1">
      <c r="B102" s="126"/>
      <c r="C102" s="127"/>
      <c r="D102" s="101" t="s">
        <v>1375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182">
        <f>N209</f>
        <v>0</v>
      </c>
      <c r="O102" s="243"/>
      <c r="P102" s="243"/>
      <c r="Q102" s="243"/>
      <c r="R102" s="128"/>
    </row>
    <row r="103" spans="2:65" s="6" customFormat="1" ht="24.9" customHeight="1">
      <c r="B103" s="122"/>
      <c r="C103" s="123"/>
      <c r="D103" s="124" t="s">
        <v>172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241">
        <f>N211</f>
        <v>0</v>
      </c>
      <c r="O103" s="242"/>
      <c r="P103" s="242"/>
      <c r="Q103" s="242"/>
      <c r="R103" s="125"/>
    </row>
    <row r="104" spans="2:65" s="6" customFormat="1" ht="24.9" customHeight="1">
      <c r="B104" s="122"/>
      <c r="C104" s="123"/>
      <c r="D104" s="124" t="s">
        <v>173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241">
        <f>N217</f>
        <v>0</v>
      </c>
      <c r="O104" s="242"/>
      <c r="P104" s="242"/>
      <c r="Q104" s="242"/>
      <c r="R104" s="125"/>
    </row>
    <row r="105" spans="2:65" s="7" customFormat="1" ht="19.95" customHeight="1">
      <c r="B105" s="126"/>
      <c r="C105" s="127"/>
      <c r="D105" s="101" t="s">
        <v>174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82">
        <f>N218</f>
        <v>0</v>
      </c>
      <c r="O105" s="243"/>
      <c r="P105" s="243"/>
      <c r="Q105" s="243"/>
      <c r="R105" s="128"/>
    </row>
    <row r="106" spans="2:65" s="1" customFormat="1" ht="21.7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5" s="1" customFormat="1" ht="29.25" customHeight="1">
      <c r="B107" s="34"/>
      <c r="C107" s="121" t="s">
        <v>175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240">
        <f>ROUND(N108+N109+N110+N111+N112+N113,2)</f>
        <v>0</v>
      </c>
      <c r="O107" s="245"/>
      <c r="P107" s="245"/>
      <c r="Q107" s="245"/>
      <c r="R107" s="36"/>
      <c r="T107" s="129"/>
      <c r="U107" s="130" t="s">
        <v>41</v>
      </c>
    </row>
    <row r="108" spans="2:65" s="1" customFormat="1" ht="18" customHeight="1">
      <c r="B108" s="131"/>
      <c r="C108" s="132"/>
      <c r="D108" s="179" t="s">
        <v>176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ref="BE108:BE113" si="0">IF(U108="základná",N108,0)</f>
        <v>0</v>
      </c>
      <c r="BF108" s="139">
        <f t="shared" ref="BF108:BF113" si="1">IF(U108="znížená",N108,0)</f>
        <v>0</v>
      </c>
      <c r="BG108" s="139">
        <f t="shared" ref="BG108:BG113" si="2">IF(U108="zákl. prenesená",N108,0)</f>
        <v>0</v>
      </c>
      <c r="BH108" s="139">
        <f t="shared" ref="BH108:BH113" si="3">IF(U108="zníž. prenesená",N108,0)</f>
        <v>0</v>
      </c>
      <c r="BI108" s="139">
        <f t="shared" ref="BI108:BI113" si="4">IF(U108="nulová",N108,0)</f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79" t="s">
        <v>179</v>
      </c>
      <c r="E109" s="244"/>
      <c r="F109" s="244"/>
      <c r="G109" s="244"/>
      <c r="H109" s="244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36"/>
      <c r="U109" s="137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177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 ht="18" customHeight="1">
      <c r="B110" s="131"/>
      <c r="C110" s="132"/>
      <c r="D110" s="179" t="s">
        <v>180</v>
      </c>
      <c r="E110" s="244"/>
      <c r="F110" s="244"/>
      <c r="G110" s="244"/>
      <c r="H110" s="244"/>
      <c r="I110" s="132"/>
      <c r="J110" s="132"/>
      <c r="K110" s="132"/>
      <c r="L110" s="132"/>
      <c r="M110" s="132"/>
      <c r="N110" s="181">
        <f>ROUND(N88*T110,2)</f>
        <v>0</v>
      </c>
      <c r="O110" s="246"/>
      <c r="P110" s="246"/>
      <c r="Q110" s="246"/>
      <c r="R110" s="134"/>
      <c r="S110" s="135"/>
      <c r="T110" s="136"/>
      <c r="U110" s="137" t="s">
        <v>44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177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178</v>
      </c>
      <c r="BK110" s="135"/>
      <c r="BL110" s="135"/>
      <c r="BM110" s="135"/>
    </row>
    <row r="111" spans="2:65" s="1" customFormat="1" ht="18" customHeight="1">
      <c r="B111" s="131"/>
      <c r="C111" s="132"/>
      <c r="D111" s="179" t="s">
        <v>181</v>
      </c>
      <c r="E111" s="244"/>
      <c r="F111" s="244"/>
      <c r="G111" s="244"/>
      <c r="H111" s="244"/>
      <c r="I111" s="132"/>
      <c r="J111" s="132"/>
      <c r="K111" s="132"/>
      <c r="L111" s="132"/>
      <c r="M111" s="132"/>
      <c r="N111" s="181">
        <f>ROUND(N88*T111,2)</f>
        <v>0</v>
      </c>
      <c r="O111" s="246"/>
      <c r="P111" s="246"/>
      <c r="Q111" s="246"/>
      <c r="R111" s="134"/>
      <c r="S111" s="135"/>
      <c r="T111" s="136"/>
      <c r="U111" s="137" t="s">
        <v>44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8" t="s">
        <v>177</v>
      </c>
      <c r="AZ111" s="135"/>
      <c r="BA111" s="135"/>
      <c r="BB111" s="135"/>
      <c r="BC111" s="135"/>
      <c r="BD111" s="135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178</v>
      </c>
      <c r="BK111" s="135"/>
      <c r="BL111" s="135"/>
      <c r="BM111" s="135"/>
    </row>
    <row r="112" spans="2:65" s="1" customFormat="1" ht="18" customHeight="1">
      <c r="B112" s="131"/>
      <c r="C112" s="132"/>
      <c r="D112" s="179" t="s">
        <v>182</v>
      </c>
      <c r="E112" s="244"/>
      <c r="F112" s="244"/>
      <c r="G112" s="244"/>
      <c r="H112" s="244"/>
      <c r="I112" s="132"/>
      <c r="J112" s="132"/>
      <c r="K112" s="132"/>
      <c r="L112" s="132"/>
      <c r="M112" s="132"/>
      <c r="N112" s="181">
        <f>ROUND(N88*T112,2)</f>
        <v>0</v>
      </c>
      <c r="O112" s="246"/>
      <c r="P112" s="246"/>
      <c r="Q112" s="246"/>
      <c r="R112" s="134"/>
      <c r="S112" s="135"/>
      <c r="T112" s="136"/>
      <c r="U112" s="137" t="s">
        <v>44</v>
      </c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8" t="s">
        <v>177</v>
      </c>
      <c r="AZ112" s="135"/>
      <c r="BA112" s="135"/>
      <c r="BB112" s="135"/>
      <c r="BC112" s="135"/>
      <c r="BD112" s="135"/>
      <c r="BE112" s="139">
        <f t="shared" si="0"/>
        <v>0</v>
      </c>
      <c r="BF112" s="139">
        <f t="shared" si="1"/>
        <v>0</v>
      </c>
      <c r="BG112" s="139">
        <f t="shared" si="2"/>
        <v>0</v>
      </c>
      <c r="BH112" s="139">
        <f t="shared" si="3"/>
        <v>0</v>
      </c>
      <c r="BI112" s="139">
        <f t="shared" si="4"/>
        <v>0</v>
      </c>
      <c r="BJ112" s="138" t="s">
        <v>178</v>
      </c>
      <c r="BK112" s="135"/>
      <c r="BL112" s="135"/>
      <c r="BM112" s="135"/>
    </row>
    <row r="113" spans="2:65" s="1" customFormat="1" ht="18" customHeight="1">
      <c r="B113" s="131"/>
      <c r="C113" s="132"/>
      <c r="D113" s="133" t="s">
        <v>183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81">
        <f>ROUND(N88*T113,2)</f>
        <v>0</v>
      </c>
      <c r="O113" s="246"/>
      <c r="P113" s="246"/>
      <c r="Q113" s="246"/>
      <c r="R113" s="134"/>
      <c r="S113" s="135"/>
      <c r="T113" s="140"/>
      <c r="U113" s="141" t="s">
        <v>44</v>
      </c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8" t="s">
        <v>184</v>
      </c>
      <c r="AZ113" s="135"/>
      <c r="BA113" s="135"/>
      <c r="BB113" s="135"/>
      <c r="BC113" s="135"/>
      <c r="BD113" s="135"/>
      <c r="BE113" s="139">
        <f t="shared" si="0"/>
        <v>0</v>
      </c>
      <c r="BF113" s="139">
        <f t="shared" si="1"/>
        <v>0</v>
      </c>
      <c r="BG113" s="139">
        <f t="shared" si="2"/>
        <v>0</v>
      </c>
      <c r="BH113" s="139">
        <f t="shared" si="3"/>
        <v>0</v>
      </c>
      <c r="BI113" s="139">
        <f t="shared" si="4"/>
        <v>0</v>
      </c>
      <c r="BJ113" s="138" t="s">
        <v>178</v>
      </c>
      <c r="BK113" s="135"/>
      <c r="BL113" s="135"/>
      <c r="BM113" s="135"/>
    </row>
    <row r="114" spans="2:65" s="1" customForma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29.25" customHeight="1">
      <c r="B115" s="34"/>
      <c r="C115" s="112" t="s">
        <v>146</v>
      </c>
      <c r="D115" s="113"/>
      <c r="E115" s="113"/>
      <c r="F115" s="113"/>
      <c r="G115" s="113"/>
      <c r="H115" s="113"/>
      <c r="I115" s="113"/>
      <c r="J115" s="113"/>
      <c r="K115" s="113"/>
      <c r="L115" s="178">
        <f>ROUND(SUM(N88+N107),2)</f>
        <v>0</v>
      </c>
      <c r="M115" s="178"/>
      <c r="N115" s="178"/>
      <c r="O115" s="178"/>
      <c r="P115" s="178"/>
      <c r="Q115" s="178"/>
      <c r="R115" s="36"/>
    </row>
    <row r="116" spans="2:65" s="1" customFormat="1" ht="6.9" customHeight="1"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</row>
    <row r="120" spans="2:65" s="1" customFormat="1" ht="6.9" customHeight="1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</row>
    <row r="121" spans="2:65" s="1" customFormat="1" ht="36.9" customHeight="1">
      <c r="B121" s="34"/>
      <c r="C121" s="193" t="s">
        <v>185</v>
      </c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36"/>
    </row>
    <row r="122" spans="2:65" s="1" customFormat="1" ht="6.9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1" customFormat="1" ht="30" customHeight="1">
      <c r="B123" s="34"/>
      <c r="C123" s="29" t="s">
        <v>17</v>
      </c>
      <c r="D123" s="35"/>
      <c r="E123" s="35"/>
      <c r="F123" s="250" t="str">
        <f>F6</f>
        <v>IA 0138/0 ENERGETICKÉ ÚSPORY BUDOV</v>
      </c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35"/>
      <c r="R123" s="36"/>
    </row>
    <row r="124" spans="2:65" s="1" customFormat="1" ht="36.9" customHeight="1">
      <c r="B124" s="34"/>
      <c r="C124" s="68" t="s">
        <v>153</v>
      </c>
      <c r="D124" s="35"/>
      <c r="E124" s="35"/>
      <c r="F124" s="195" t="str">
        <f>F7</f>
        <v>E5 - E5.1 44-04 Administratívna budova VJ Prísady</v>
      </c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35"/>
      <c r="R124" s="36"/>
    </row>
    <row r="125" spans="2:65" s="1" customFormat="1" ht="6.9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65" s="1" customFormat="1" ht="18" customHeight="1">
      <c r="B126" s="34"/>
      <c r="C126" s="29" t="s">
        <v>21</v>
      </c>
      <c r="D126" s="35"/>
      <c r="E126" s="35"/>
      <c r="F126" s="27" t="str">
        <f>F9</f>
        <v>DUSLO a.s. ŠAĽA</v>
      </c>
      <c r="G126" s="35"/>
      <c r="H126" s="35"/>
      <c r="I126" s="35"/>
      <c r="J126" s="35"/>
      <c r="K126" s="29" t="s">
        <v>23</v>
      </c>
      <c r="L126" s="35"/>
      <c r="M126" s="254" t="str">
        <f>IF(O9="","",O9)</f>
        <v>20. 12. 2018</v>
      </c>
      <c r="N126" s="254"/>
      <c r="O126" s="254"/>
      <c r="P126" s="254"/>
      <c r="Q126" s="35"/>
      <c r="R126" s="36"/>
    </row>
    <row r="127" spans="2:65" s="1" customFormat="1" ht="6.9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65" s="1" customFormat="1" ht="13.2">
      <c r="B128" s="34"/>
      <c r="C128" s="29" t="s">
        <v>25</v>
      </c>
      <c r="D128" s="35"/>
      <c r="E128" s="35"/>
      <c r="F128" s="27" t="str">
        <f>E12</f>
        <v xml:space="preserve"> </v>
      </c>
      <c r="G128" s="35"/>
      <c r="H128" s="35"/>
      <c r="I128" s="35"/>
      <c r="J128" s="35"/>
      <c r="K128" s="29" t="s">
        <v>31</v>
      </c>
      <c r="L128" s="35"/>
      <c r="M128" s="205" t="str">
        <f>E18</f>
        <v>Ing.Tomáš Lenčéš, Expro,s.r.o. Šaľa</v>
      </c>
      <c r="N128" s="205"/>
      <c r="O128" s="205"/>
      <c r="P128" s="205"/>
      <c r="Q128" s="205"/>
      <c r="R128" s="36"/>
    </row>
    <row r="129" spans="2:65" s="1" customFormat="1" ht="14.4" customHeight="1">
      <c r="B129" s="34"/>
      <c r="C129" s="29" t="s">
        <v>29</v>
      </c>
      <c r="D129" s="35"/>
      <c r="E129" s="35"/>
      <c r="F129" s="27" t="str">
        <f>IF(E15="","",E15)</f>
        <v>Vyplň údaj</v>
      </c>
      <c r="G129" s="35"/>
      <c r="H129" s="35"/>
      <c r="I129" s="35"/>
      <c r="J129" s="35"/>
      <c r="K129" s="29" t="s">
        <v>35</v>
      </c>
      <c r="L129" s="35"/>
      <c r="M129" s="205" t="str">
        <f>E21</f>
        <v>Ing.Silvia Gujberová</v>
      </c>
      <c r="N129" s="205"/>
      <c r="O129" s="205"/>
      <c r="P129" s="205"/>
      <c r="Q129" s="205"/>
      <c r="R129" s="36"/>
    </row>
    <row r="130" spans="2:65" s="1" customFormat="1" ht="10.3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8" customFormat="1" ht="29.25" customHeight="1">
      <c r="B131" s="142"/>
      <c r="C131" s="143" t="s">
        <v>186</v>
      </c>
      <c r="D131" s="144" t="s">
        <v>187</v>
      </c>
      <c r="E131" s="144" t="s">
        <v>59</v>
      </c>
      <c r="F131" s="232" t="s">
        <v>188</v>
      </c>
      <c r="G131" s="232"/>
      <c r="H131" s="232"/>
      <c r="I131" s="232"/>
      <c r="J131" s="144" t="s">
        <v>189</v>
      </c>
      <c r="K131" s="144" t="s">
        <v>190</v>
      </c>
      <c r="L131" s="232" t="s">
        <v>191</v>
      </c>
      <c r="M131" s="232"/>
      <c r="N131" s="232" t="s">
        <v>158</v>
      </c>
      <c r="O131" s="232"/>
      <c r="P131" s="232"/>
      <c r="Q131" s="233"/>
      <c r="R131" s="145"/>
      <c r="T131" s="75" t="s">
        <v>192</v>
      </c>
      <c r="U131" s="76" t="s">
        <v>41</v>
      </c>
      <c r="V131" s="76" t="s">
        <v>193</v>
      </c>
      <c r="W131" s="76" t="s">
        <v>194</v>
      </c>
      <c r="X131" s="76" t="s">
        <v>195</v>
      </c>
      <c r="Y131" s="76" t="s">
        <v>196</v>
      </c>
      <c r="Z131" s="76" t="s">
        <v>197</v>
      </c>
      <c r="AA131" s="77" t="s">
        <v>198</v>
      </c>
    </row>
    <row r="132" spans="2:65" s="1" customFormat="1" ht="29.25" customHeight="1">
      <c r="B132" s="34"/>
      <c r="C132" s="79" t="s">
        <v>155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234">
        <f>BK132</f>
        <v>0</v>
      </c>
      <c r="O132" s="235"/>
      <c r="P132" s="235"/>
      <c r="Q132" s="235"/>
      <c r="R132" s="36"/>
      <c r="T132" s="78"/>
      <c r="U132" s="50"/>
      <c r="V132" s="50"/>
      <c r="W132" s="146">
        <f>W133+W172+W208+W211+W217+W220</f>
        <v>0</v>
      </c>
      <c r="X132" s="50"/>
      <c r="Y132" s="146">
        <f>Y133+Y172+Y208+Y211+Y217+Y220</f>
        <v>226.79647385040002</v>
      </c>
      <c r="Z132" s="50"/>
      <c r="AA132" s="147">
        <f>AA133+AA172+AA208+AA211+AA217+AA220</f>
        <v>13.176812999999999</v>
      </c>
      <c r="AT132" s="18" t="s">
        <v>76</v>
      </c>
      <c r="AU132" s="18" t="s">
        <v>160</v>
      </c>
      <c r="BK132" s="148">
        <f>BK133+BK172+BK208+BK211+BK217+BK220</f>
        <v>0</v>
      </c>
    </row>
    <row r="133" spans="2:65" s="9" customFormat="1" ht="37.35" customHeight="1">
      <c r="B133" s="149"/>
      <c r="C133" s="150"/>
      <c r="D133" s="151" t="s">
        <v>161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236">
        <f>BK133</f>
        <v>0</v>
      </c>
      <c r="O133" s="237"/>
      <c r="P133" s="237"/>
      <c r="Q133" s="237"/>
      <c r="R133" s="152"/>
      <c r="T133" s="153"/>
      <c r="U133" s="150"/>
      <c r="V133" s="150"/>
      <c r="W133" s="154">
        <f>W134+W148+W170</f>
        <v>0</v>
      </c>
      <c r="X133" s="150"/>
      <c r="Y133" s="154">
        <f>Y134+Y148+Y170</f>
        <v>225.91224455040003</v>
      </c>
      <c r="Z133" s="150"/>
      <c r="AA133" s="155">
        <f>AA134+AA148+AA170</f>
        <v>12.410553</v>
      </c>
      <c r="AR133" s="156" t="s">
        <v>85</v>
      </c>
      <c r="AT133" s="157" t="s">
        <v>76</v>
      </c>
      <c r="AU133" s="157" t="s">
        <v>77</v>
      </c>
      <c r="AY133" s="156" t="s">
        <v>199</v>
      </c>
      <c r="BK133" s="158">
        <f>BK134+BK148+BK170</f>
        <v>0</v>
      </c>
    </row>
    <row r="134" spans="2:65" s="9" customFormat="1" ht="19.95" customHeight="1">
      <c r="B134" s="149"/>
      <c r="C134" s="150"/>
      <c r="D134" s="159" t="s">
        <v>162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226">
        <f>BK134</f>
        <v>0</v>
      </c>
      <c r="O134" s="227"/>
      <c r="P134" s="227"/>
      <c r="Q134" s="227"/>
      <c r="R134" s="152"/>
      <c r="T134" s="153"/>
      <c r="U134" s="150"/>
      <c r="V134" s="150"/>
      <c r="W134" s="154">
        <f>SUM(W135:W147)</f>
        <v>0</v>
      </c>
      <c r="X134" s="150"/>
      <c r="Y134" s="154">
        <f>SUM(Y135:Y147)</f>
        <v>86.716111418400018</v>
      </c>
      <c r="Z134" s="150"/>
      <c r="AA134" s="155">
        <f>SUM(AA135:AA147)</f>
        <v>0</v>
      </c>
      <c r="AR134" s="156" t="s">
        <v>85</v>
      </c>
      <c r="AT134" s="157" t="s">
        <v>76</v>
      </c>
      <c r="AU134" s="157" t="s">
        <v>85</v>
      </c>
      <c r="AY134" s="156" t="s">
        <v>199</v>
      </c>
      <c r="BK134" s="158">
        <f>SUM(BK135:BK147)</f>
        <v>0</v>
      </c>
    </row>
    <row r="135" spans="2:65" s="1" customFormat="1" ht="25.5" customHeight="1">
      <c r="B135" s="131"/>
      <c r="C135" s="160" t="s">
        <v>85</v>
      </c>
      <c r="D135" s="160" t="s">
        <v>200</v>
      </c>
      <c r="E135" s="161" t="s">
        <v>870</v>
      </c>
      <c r="F135" s="228" t="s">
        <v>871</v>
      </c>
      <c r="G135" s="228"/>
      <c r="H135" s="228"/>
      <c r="I135" s="228"/>
      <c r="J135" s="162" t="s">
        <v>251</v>
      </c>
      <c r="K135" s="163">
        <v>55.75</v>
      </c>
      <c r="L135" s="230">
        <v>0</v>
      </c>
      <c r="M135" s="230"/>
      <c r="N135" s="220">
        <f t="shared" ref="N135:N147" si="5">ROUND(L135*K135,3)</f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ref="W135:W147" si="6">V135*K135</f>
        <v>0</v>
      </c>
      <c r="X135" s="166">
        <v>2.7980000000000001E-3</v>
      </c>
      <c r="Y135" s="166">
        <f t="shared" ref="Y135:Y147" si="7">X135*K135</f>
        <v>0.1559885</v>
      </c>
      <c r="Z135" s="166">
        <v>0</v>
      </c>
      <c r="AA135" s="167">
        <f t="shared" ref="AA135:AA147" si="8">Z135*K135</f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ref="BE135:BE147" si="9">IF(U135="základná",N135,0)</f>
        <v>0</v>
      </c>
      <c r="BF135" s="105">
        <f t="shared" ref="BF135:BF147" si="10">IF(U135="znížená",N135,0)</f>
        <v>0</v>
      </c>
      <c r="BG135" s="105">
        <f t="shared" ref="BG135:BG147" si="11">IF(U135="zákl. prenesená",N135,0)</f>
        <v>0</v>
      </c>
      <c r="BH135" s="105">
        <f t="shared" ref="BH135:BH147" si="12">IF(U135="zníž. prenesená",N135,0)</f>
        <v>0</v>
      </c>
      <c r="BI135" s="105">
        <f t="shared" ref="BI135:BI147" si="13">IF(U135="nulová",N135,0)</f>
        <v>0</v>
      </c>
      <c r="BJ135" s="18" t="s">
        <v>178</v>
      </c>
      <c r="BK135" s="168">
        <f t="shared" ref="BK135:BK147" si="14">ROUND(L135*K135,3)</f>
        <v>0</v>
      </c>
      <c r="BL135" s="18" t="s">
        <v>204</v>
      </c>
      <c r="BM135" s="18" t="s">
        <v>1379</v>
      </c>
    </row>
    <row r="136" spans="2:65" s="1" customFormat="1" ht="25.5" customHeight="1">
      <c r="B136" s="131"/>
      <c r="C136" s="160" t="s">
        <v>178</v>
      </c>
      <c r="D136" s="160" t="s">
        <v>200</v>
      </c>
      <c r="E136" s="161" t="s">
        <v>873</v>
      </c>
      <c r="F136" s="228" t="s">
        <v>874</v>
      </c>
      <c r="G136" s="228"/>
      <c r="H136" s="228"/>
      <c r="I136" s="228"/>
      <c r="J136" s="162" t="s">
        <v>203</v>
      </c>
      <c r="K136" s="163">
        <v>44.6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3.5999999999999997E-2</v>
      </c>
      <c r="Y136" s="166">
        <f t="shared" si="7"/>
        <v>1.6055999999999999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1380</v>
      </c>
    </row>
    <row r="137" spans="2:65" s="1" customFormat="1" ht="25.5" customHeight="1">
      <c r="B137" s="131"/>
      <c r="C137" s="160" t="s">
        <v>209</v>
      </c>
      <c r="D137" s="160" t="s">
        <v>200</v>
      </c>
      <c r="E137" s="161" t="s">
        <v>201</v>
      </c>
      <c r="F137" s="228" t="s">
        <v>202</v>
      </c>
      <c r="G137" s="228"/>
      <c r="H137" s="228"/>
      <c r="I137" s="228"/>
      <c r="J137" s="162" t="s">
        <v>203</v>
      </c>
      <c r="K137" s="163">
        <v>638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1.0136000000000001E-4</v>
      </c>
      <c r="Y137" s="166">
        <f t="shared" si="7"/>
        <v>6.4667680000000005E-2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1381</v>
      </c>
    </row>
    <row r="138" spans="2:65" s="1" customFormat="1" ht="25.5" customHeight="1">
      <c r="B138" s="131"/>
      <c r="C138" s="160" t="s">
        <v>204</v>
      </c>
      <c r="D138" s="160" t="s">
        <v>200</v>
      </c>
      <c r="E138" s="161" t="s">
        <v>206</v>
      </c>
      <c r="F138" s="228" t="s">
        <v>207</v>
      </c>
      <c r="G138" s="228"/>
      <c r="H138" s="228"/>
      <c r="I138" s="228"/>
      <c r="J138" s="162" t="s">
        <v>203</v>
      </c>
      <c r="K138" s="163">
        <v>484.03399999999999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1.46176E-2</v>
      </c>
      <c r="Y138" s="166">
        <f t="shared" si="7"/>
        <v>7.0754153983999997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1382</v>
      </c>
    </row>
    <row r="139" spans="2:65" s="1" customFormat="1" ht="25.5" customHeight="1">
      <c r="B139" s="131"/>
      <c r="C139" s="160" t="s">
        <v>216</v>
      </c>
      <c r="D139" s="160" t="s">
        <v>200</v>
      </c>
      <c r="E139" s="161" t="s">
        <v>210</v>
      </c>
      <c r="F139" s="228" t="s">
        <v>211</v>
      </c>
      <c r="G139" s="228"/>
      <c r="H139" s="228"/>
      <c r="I139" s="228"/>
      <c r="J139" s="162" t="s">
        <v>203</v>
      </c>
      <c r="K139" s="163">
        <v>2420.172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1.05E-4</v>
      </c>
      <c r="Y139" s="166">
        <f t="shared" si="7"/>
        <v>0.25411806000000003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1383</v>
      </c>
    </row>
    <row r="140" spans="2:65" s="1" customFormat="1" ht="25.5" customHeight="1">
      <c r="B140" s="131"/>
      <c r="C140" s="160" t="s">
        <v>220</v>
      </c>
      <c r="D140" s="160" t="s">
        <v>200</v>
      </c>
      <c r="E140" s="161" t="s">
        <v>213</v>
      </c>
      <c r="F140" s="228" t="s">
        <v>214</v>
      </c>
      <c r="G140" s="228"/>
      <c r="H140" s="228"/>
      <c r="I140" s="228"/>
      <c r="J140" s="162" t="s">
        <v>203</v>
      </c>
      <c r="K140" s="163">
        <v>2420.172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3.7799999999999999E-3</v>
      </c>
      <c r="Y140" s="166">
        <f t="shared" si="7"/>
        <v>9.1482501599999999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1604</v>
      </c>
    </row>
    <row r="141" spans="2:65" s="1" customFormat="1" ht="25.5" customHeight="1">
      <c r="B141" s="131"/>
      <c r="C141" s="160" t="s">
        <v>224</v>
      </c>
      <c r="D141" s="160" t="s">
        <v>200</v>
      </c>
      <c r="E141" s="161" t="s">
        <v>1605</v>
      </c>
      <c r="F141" s="228" t="s">
        <v>1606</v>
      </c>
      <c r="G141" s="228"/>
      <c r="H141" s="228"/>
      <c r="I141" s="228"/>
      <c r="J141" s="162" t="s">
        <v>203</v>
      </c>
      <c r="K141" s="163">
        <v>389.04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5.7600000000000004E-3</v>
      </c>
      <c r="Y141" s="166">
        <f t="shared" si="7"/>
        <v>2.2408704000000004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1607</v>
      </c>
    </row>
    <row r="142" spans="2:65" s="1" customFormat="1" ht="25.5" customHeight="1">
      <c r="B142" s="131"/>
      <c r="C142" s="160" t="s">
        <v>228</v>
      </c>
      <c r="D142" s="160" t="s">
        <v>200</v>
      </c>
      <c r="E142" s="161" t="s">
        <v>1608</v>
      </c>
      <c r="F142" s="228" t="s">
        <v>1609</v>
      </c>
      <c r="G142" s="228"/>
      <c r="H142" s="228"/>
      <c r="I142" s="228"/>
      <c r="J142" s="162" t="s">
        <v>203</v>
      </c>
      <c r="K142" s="163">
        <v>15.36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1.3990000000000001E-2</v>
      </c>
      <c r="Y142" s="166">
        <f t="shared" si="7"/>
        <v>0.21488640000000001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1610</v>
      </c>
    </row>
    <row r="143" spans="2:65" s="1" customFormat="1" ht="25.5" customHeight="1">
      <c r="B143" s="131"/>
      <c r="C143" s="160" t="s">
        <v>232</v>
      </c>
      <c r="D143" s="160" t="s">
        <v>200</v>
      </c>
      <c r="E143" s="161" t="s">
        <v>225</v>
      </c>
      <c r="F143" s="228" t="s">
        <v>226</v>
      </c>
      <c r="G143" s="228"/>
      <c r="H143" s="228"/>
      <c r="I143" s="228"/>
      <c r="J143" s="162" t="s">
        <v>203</v>
      </c>
      <c r="K143" s="163">
        <v>49.38</v>
      </c>
      <c r="L143" s="230">
        <v>0</v>
      </c>
      <c r="M143" s="230"/>
      <c r="N143" s="220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1.3845E-2</v>
      </c>
      <c r="Y143" s="166">
        <f t="shared" si="7"/>
        <v>0.68366610000000005</v>
      </c>
      <c r="Z143" s="166">
        <v>0</v>
      </c>
      <c r="AA143" s="167">
        <f t="shared" si="8"/>
        <v>0</v>
      </c>
      <c r="AR143" s="18" t="s">
        <v>204</v>
      </c>
      <c r="AT143" s="18" t="s">
        <v>200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204</v>
      </c>
      <c r="BM143" s="18" t="s">
        <v>1611</v>
      </c>
    </row>
    <row r="144" spans="2:65" s="1" customFormat="1" ht="38.25" customHeight="1">
      <c r="B144" s="131"/>
      <c r="C144" s="160" t="s">
        <v>236</v>
      </c>
      <c r="D144" s="160" t="s">
        <v>200</v>
      </c>
      <c r="E144" s="161" t="s">
        <v>237</v>
      </c>
      <c r="F144" s="228" t="s">
        <v>887</v>
      </c>
      <c r="G144" s="228"/>
      <c r="H144" s="228"/>
      <c r="I144" s="228"/>
      <c r="J144" s="162" t="s">
        <v>203</v>
      </c>
      <c r="K144" s="163">
        <v>15.7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1.5977999999999999E-2</v>
      </c>
      <c r="Y144" s="166">
        <f t="shared" si="7"/>
        <v>0.25085459999999998</v>
      </c>
      <c r="Z144" s="166">
        <v>0</v>
      </c>
      <c r="AA144" s="167">
        <f t="shared" si="8"/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204</v>
      </c>
      <c r="BM144" s="18" t="s">
        <v>1391</v>
      </c>
    </row>
    <row r="145" spans="2:65" s="1" customFormat="1" ht="25.5" customHeight="1">
      <c r="B145" s="131"/>
      <c r="C145" s="160" t="s">
        <v>240</v>
      </c>
      <c r="D145" s="160" t="s">
        <v>200</v>
      </c>
      <c r="E145" s="161" t="s">
        <v>241</v>
      </c>
      <c r="F145" s="228" t="s">
        <v>242</v>
      </c>
      <c r="G145" s="228"/>
      <c r="H145" s="228"/>
      <c r="I145" s="228"/>
      <c r="J145" s="162" t="s">
        <v>203</v>
      </c>
      <c r="K145" s="163">
        <v>2025.0920000000001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2.7109999999999999E-2</v>
      </c>
      <c r="Y145" s="166">
        <f t="shared" si="7"/>
        <v>54.900244120000004</v>
      </c>
      <c r="Z145" s="166">
        <v>0</v>
      </c>
      <c r="AA145" s="167">
        <f t="shared" si="8"/>
        <v>0</v>
      </c>
      <c r="AR145" s="18" t="s">
        <v>204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204</v>
      </c>
      <c r="BM145" s="18" t="s">
        <v>1395</v>
      </c>
    </row>
    <row r="146" spans="2:65" s="1" customFormat="1" ht="25.5" customHeight="1">
      <c r="B146" s="131"/>
      <c r="C146" s="160" t="s">
        <v>244</v>
      </c>
      <c r="D146" s="160" t="s">
        <v>200</v>
      </c>
      <c r="E146" s="161" t="s">
        <v>245</v>
      </c>
      <c r="F146" s="228" t="s">
        <v>246</v>
      </c>
      <c r="G146" s="228"/>
      <c r="H146" s="228"/>
      <c r="I146" s="228"/>
      <c r="J146" s="162" t="s">
        <v>203</v>
      </c>
      <c r="K146" s="163">
        <v>330</v>
      </c>
      <c r="L146" s="230">
        <v>0</v>
      </c>
      <c r="M146" s="230"/>
      <c r="N146" s="220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1.3162E-2</v>
      </c>
      <c r="Y146" s="166">
        <f t="shared" si="7"/>
        <v>4.3434600000000003</v>
      </c>
      <c r="Z146" s="166">
        <v>0</v>
      </c>
      <c r="AA146" s="167">
        <f t="shared" si="8"/>
        <v>0</v>
      </c>
      <c r="AR146" s="18" t="s">
        <v>204</v>
      </c>
      <c r="AT146" s="18" t="s">
        <v>200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204</v>
      </c>
      <c r="BM146" s="18" t="s">
        <v>1396</v>
      </c>
    </row>
    <row r="147" spans="2:65" s="1" customFormat="1" ht="38.25" customHeight="1">
      <c r="B147" s="131"/>
      <c r="C147" s="160" t="s">
        <v>248</v>
      </c>
      <c r="D147" s="160" t="s">
        <v>200</v>
      </c>
      <c r="E147" s="161" t="s">
        <v>249</v>
      </c>
      <c r="F147" s="228" t="s">
        <v>250</v>
      </c>
      <c r="G147" s="228"/>
      <c r="H147" s="228"/>
      <c r="I147" s="228"/>
      <c r="J147" s="162" t="s">
        <v>251</v>
      </c>
      <c r="K147" s="163">
        <v>310</v>
      </c>
      <c r="L147" s="230">
        <v>0</v>
      </c>
      <c r="M147" s="230"/>
      <c r="N147" s="220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1.8638999999999999E-2</v>
      </c>
      <c r="Y147" s="166">
        <f t="shared" si="7"/>
        <v>5.7780899999999997</v>
      </c>
      <c r="Z147" s="166">
        <v>0</v>
      </c>
      <c r="AA147" s="167">
        <f t="shared" si="8"/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204</v>
      </c>
      <c r="BM147" s="18" t="s">
        <v>1397</v>
      </c>
    </row>
    <row r="148" spans="2:65" s="9" customFormat="1" ht="29.85" customHeight="1">
      <c r="B148" s="149"/>
      <c r="C148" s="150"/>
      <c r="D148" s="159" t="s">
        <v>163</v>
      </c>
      <c r="E148" s="159"/>
      <c r="F148" s="159"/>
      <c r="G148" s="159"/>
      <c r="H148" s="159"/>
      <c r="I148" s="159"/>
      <c r="J148" s="159"/>
      <c r="K148" s="159"/>
      <c r="L148" s="159"/>
      <c r="M148" s="159"/>
      <c r="N148" s="222">
        <f>BK148</f>
        <v>0</v>
      </c>
      <c r="O148" s="223"/>
      <c r="P148" s="223"/>
      <c r="Q148" s="223"/>
      <c r="R148" s="152"/>
      <c r="T148" s="153"/>
      <c r="U148" s="150"/>
      <c r="V148" s="150"/>
      <c r="W148" s="154">
        <f>SUM(W149:W169)</f>
        <v>0</v>
      </c>
      <c r="X148" s="150"/>
      <c r="Y148" s="154">
        <f>SUM(Y149:Y169)</f>
        <v>139.196133132</v>
      </c>
      <c r="Z148" s="150"/>
      <c r="AA148" s="155">
        <f>SUM(AA149:AA169)</f>
        <v>12.410553</v>
      </c>
      <c r="AR148" s="156" t="s">
        <v>85</v>
      </c>
      <c r="AT148" s="157" t="s">
        <v>76</v>
      </c>
      <c r="AU148" s="157" t="s">
        <v>85</v>
      </c>
      <c r="AY148" s="156" t="s">
        <v>199</v>
      </c>
      <c r="BK148" s="158">
        <f>SUM(BK149:BK169)</f>
        <v>0</v>
      </c>
    </row>
    <row r="149" spans="2:65" s="1" customFormat="1" ht="38.25" customHeight="1">
      <c r="B149" s="131"/>
      <c r="C149" s="160" t="s">
        <v>253</v>
      </c>
      <c r="D149" s="160" t="s">
        <v>200</v>
      </c>
      <c r="E149" s="161" t="s">
        <v>254</v>
      </c>
      <c r="F149" s="228" t="s">
        <v>255</v>
      </c>
      <c r="G149" s="228"/>
      <c r="H149" s="228"/>
      <c r="I149" s="228"/>
      <c r="J149" s="162" t="s">
        <v>203</v>
      </c>
      <c r="K149" s="163">
        <v>2883.2</v>
      </c>
      <c r="L149" s="230">
        <v>0</v>
      </c>
      <c r="M149" s="230"/>
      <c r="N149" s="220">
        <f t="shared" ref="N149:N169" si="15">ROUND(L149*K149,3)</f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ref="W149:W169" si="16">V149*K149</f>
        <v>0</v>
      </c>
      <c r="X149" s="166">
        <v>2.3990190000000002E-2</v>
      </c>
      <c r="Y149" s="166">
        <f t="shared" ref="Y149:Y169" si="17">X149*K149</f>
        <v>69.168515807999995</v>
      </c>
      <c r="Z149" s="166">
        <v>0</v>
      </c>
      <c r="AA149" s="167">
        <f t="shared" ref="AA149:AA169" si="18">Z149*K149</f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ref="BE149:BE169" si="19">IF(U149="základná",N149,0)</f>
        <v>0</v>
      </c>
      <c r="BF149" s="105">
        <f t="shared" ref="BF149:BF169" si="20">IF(U149="znížená",N149,0)</f>
        <v>0</v>
      </c>
      <c r="BG149" s="105">
        <f t="shared" ref="BG149:BG169" si="21">IF(U149="zákl. prenesená",N149,0)</f>
        <v>0</v>
      </c>
      <c r="BH149" s="105">
        <f t="shared" ref="BH149:BH169" si="22">IF(U149="zníž. prenesená",N149,0)</f>
        <v>0</v>
      </c>
      <c r="BI149" s="105">
        <f t="shared" ref="BI149:BI169" si="23">IF(U149="nulová",N149,0)</f>
        <v>0</v>
      </c>
      <c r="BJ149" s="18" t="s">
        <v>178</v>
      </c>
      <c r="BK149" s="168">
        <f t="shared" ref="BK149:BK169" si="24">ROUND(L149*K149,3)</f>
        <v>0</v>
      </c>
      <c r="BL149" s="18" t="s">
        <v>204</v>
      </c>
      <c r="BM149" s="18" t="s">
        <v>1398</v>
      </c>
    </row>
    <row r="150" spans="2:65" s="1" customFormat="1" ht="51" customHeight="1">
      <c r="B150" s="131"/>
      <c r="C150" s="160" t="s">
        <v>257</v>
      </c>
      <c r="D150" s="160" t="s">
        <v>200</v>
      </c>
      <c r="E150" s="161" t="s">
        <v>893</v>
      </c>
      <c r="F150" s="228" t="s">
        <v>894</v>
      </c>
      <c r="G150" s="228"/>
      <c r="H150" s="228"/>
      <c r="I150" s="228"/>
      <c r="J150" s="162" t="s">
        <v>203</v>
      </c>
      <c r="K150" s="163">
        <v>5766.4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1399</v>
      </c>
    </row>
    <row r="151" spans="2:65" s="1" customFormat="1" ht="38.25" customHeight="1">
      <c r="B151" s="131"/>
      <c r="C151" s="160" t="s">
        <v>261</v>
      </c>
      <c r="D151" s="160" t="s">
        <v>200</v>
      </c>
      <c r="E151" s="161" t="s">
        <v>262</v>
      </c>
      <c r="F151" s="228" t="s">
        <v>263</v>
      </c>
      <c r="G151" s="228"/>
      <c r="H151" s="228"/>
      <c r="I151" s="228"/>
      <c r="J151" s="162" t="s">
        <v>203</v>
      </c>
      <c r="K151" s="163">
        <v>2883.2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2.3990000000000001E-2</v>
      </c>
      <c r="Y151" s="166">
        <f t="shared" si="17"/>
        <v>69.167968000000002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1400</v>
      </c>
    </row>
    <row r="152" spans="2:65" s="1" customFormat="1" ht="16.5" customHeight="1">
      <c r="B152" s="131"/>
      <c r="C152" s="160" t="s">
        <v>265</v>
      </c>
      <c r="D152" s="160" t="s">
        <v>200</v>
      </c>
      <c r="E152" s="161" t="s">
        <v>266</v>
      </c>
      <c r="F152" s="228" t="s">
        <v>267</v>
      </c>
      <c r="G152" s="228"/>
      <c r="H152" s="228"/>
      <c r="I152" s="228"/>
      <c r="J152" s="162" t="s">
        <v>203</v>
      </c>
      <c r="K152" s="163">
        <v>2883.2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5.4945000000000003E-5</v>
      </c>
      <c r="Y152" s="166">
        <f t="shared" si="17"/>
        <v>0.158417424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1404</v>
      </c>
    </row>
    <row r="153" spans="2:65" s="1" customFormat="1" ht="16.5" customHeight="1">
      <c r="B153" s="131"/>
      <c r="C153" s="160" t="s">
        <v>269</v>
      </c>
      <c r="D153" s="160" t="s">
        <v>200</v>
      </c>
      <c r="E153" s="161" t="s">
        <v>270</v>
      </c>
      <c r="F153" s="228" t="s">
        <v>271</v>
      </c>
      <c r="G153" s="228"/>
      <c r="H153" s="228"/>
      <c r="I153" s="228"/>
      <c r="J153" s="162" t="s">
        <v>203</v>
      </c>
      <c r="K153" s="163">
        <v>2883.2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1405</v>
      </c>
    </row>
    <row r="154" spans="2:65" s="1" customFormat="1" ht="16.5" customHeight="1">
      <c r="B154" s="131"/>
      <c r="C154" s="160" t="s">
        <v>273</v>
      </c>
      <c r="D154" s="160" t="s">
        <v>200</v>
      </c>
      <c r="E154" s="161" t="s">
        <v>274</v>
      </c>
      <c r="F154" s="228" t="s">
        <v>275</v>
      </c>
      <c r="G154" s="228"/>
      <c r="H154" s="228"/>
      <c r="I154" s="228"/>
      <c r="J154" s="162" t="s">
        <v>251</v>
      </c>
      <c r="K154" s="163">
        <v>164.6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5.0000000000000002E-5</v>
      </c>
      <c r="Y154" s="166">
        <f t="shared" si="17"/>
        <v>8.2299999999999995E-3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1406</v>
      </c>
    </row>
    <row r="155" spans="2:65" s="1" customFormat="1" ht="16.5" customHeight="1">
      <c r="B155" s="131"/>
      <c r="C155" s="160" t="s">
        <v>10</v>
      </c>
      <c r="D155" s="160" t="s">
        <v>200</v>
      </c>
      <c r="E155" s="161" t="s">
        <v>277</v>
      </c>
      <c r="F155" s="228" t="s">
        <v>278</v>
      </c>
      <c r="G155" s="228"/>
      <c r="H155" s="228"/>
      <c r="I155" s="228"/>
      <c r="J155" s="162" t="s">
        <v>251</v>
      </c>
      <c r="K155" s="163">
        <v>68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2.5999999999999998E-4</v>
      </c>
      <c r="Y155" s="166">
        <f t="shared" si="17"/>
        <v>1.7679999999999998E-2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1612</v>
      </c>
    </row>
    <row r="156" spans="2:65" s="1" customFormat="1" ht="16.5" customHeight="1">
      <c r="B156" s="131"/>
      <c r="C156" s="160" t="s">
        <v>280</v>
      </c>
      <c r="D156" s="160" t="s">
        <v>200</v>
      </c>
      <c r="E156" s="161" t="s">
        <v>281</v>
      </c>
      <c r="F156" s="228" t="s">
        <v>282</v>
      </c>
      <c r="G156" s="228"/>
      <c r="H156" s="228"/>
      <c r="I156" s="228"/>
      <c r="J156" s="162" t="s">
        <v>251</v>
      </c>
      <c r="K156" s="163">
        <v>454.6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3.15E-5</v>
      </c>
      <c r="Y156" s="166">
        <f t="shared" si="17"/>
        <v>1.43199E-2</v>
      </c>
      <c r="Z156" s="166">
        <v>0</v>
      </c>
      <c r="AA156" s="167">
        <f t="shared" si="18"/>
        <v>0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1407</v>
      </c>
    </row>
    <row r="157" spans="2:65" s="1" customFormat="1" ht="25.5" customHeight="1">
      <c r="B157" s="131"/>
      <c r="C157" s="160" t="s">
        <v>284</v>
      </c>
      <c r="D157" s="160" t="s">
        <v>200</v>
      </c>
      <c r="E157" s="161" t="s">
        <v>285</v>
      </c>
      <c r="F157" s="228" t="s">
        <v>286</v>
      </c>
      <c r="G157" s="228"/>
      <c r="H157" s="228"/>
      <c r="I157" s="228"/>
      <c r="J157" s="162" t="s">
        <v>251</v>
      </c>
      <c r="K157" s="163">
        <v>330.5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1.05E-4</v>
      </c>
      <c r="Y157" s="166">
        <f t="shared" si="17"/>
        <v>3.4702500000000004E-2</v>
      </c>
      <c r="Z157" s="166">
        <v>0</v>
      </c>
      <c r="AA157" s="167">
        <f t="shared" si="18"/>
        <v>0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1408</v>
      </c>
    </row>
    <row r="158" spans="2:65" s="1" customFormat="1" ht="16.5" customHeight="1">
      <c r="B158" s="131"/>
      <c r="C158" s="160" t="s">
        <v>288</v>
      </c>
      <c r="D158" s="160" t="s">
        <v>200</v>
      </c>
      <c r="E158" s="161" t="s">
        <v>289</v>
      </c>
      <c r="F158" s="228" t="s">
        <v>290</v>
      </c>
      <c r="G158" s="228"/>
      <c r="H158" s="228"/>
      <c r="I158" s="228"/>
      <c r="J158" s="162" t="s">
        <v>251</v>
      </c>
      <c r="K158" s="163">
        <v>717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8.7350000000000004E-4</v>
      </c>
      <c r="Y158" s="166">
        <f t="shared" si="17"/>
        <v>0.62629950000000001</v>
      </c>
      <c r="Z158" s="166">
        <v>0</v>
      </c>
      <c r="AA158" s="167">
        <f t="shared" si="18"/>
        <v>0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1409</v>
      </c>
    </row>
    <row r="159" spans="2:65" s="1" customFormat="1" ht="25.5" customHeight="1">
      <c r="B159" s="131"/>
      <c r="C159" s="160" t="s">
        <v>292</v>
      </c>
      <c r="D159" s="160" t="s">
        <v>200</v>
      </c>
      <c r="E159" s="161" t="s">
        <v>907</v>
      </c>
      <c r="F159" s="228" t="s">
        <v>1613</v>
      </c>
      <c r="G159" s="228"/>
      <c r="H159" s="228"/>
      <c r="I159" s="228"/>
      <c r="J159" s="162" t="s">
        <v>316</v>
      </c>
      <c r="K159" s="163">
        <v>3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1.6E-2</v>
      </c>
      <c r="AA159" s="167">
        <f t="shared" si="18"/>
        <v>4.8000000000000001E-2</v>
      </c>
      <c r="AR159" s="18" t="s">
        <v>204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204</v>
      </c>
      <c r="BM159" s="18" t="s">
        <v>1614</v>
      </c>
    </row>
    <row r="160" spans="2:65" s="1" customFormat="1" ht="25.5" customHeight="1">
      <c r="B160" s="131"/>
      <c r="C160" s="160" t="s">
        <v>296</v>
      </c>
      <c r="D160" s="160" t="s">
        <v>200</v>
      </c>
      <c r="E160" s="161" t="s">
        <v>910</v>
      </c>
      <c r="F160" s="228" t="s">
        <v>911</v>
      </c>
      <c r="G160" s="228"/>
      <c r="H160" s="228"/>
      <c r="I160" s="228"/>
      <c r="J160" s="162" t="s">
        <v>316</v>
      </c>
      <c r="K160" s="163">
        <v>7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2.4E-2</v>
      </c>
      <c r="AA160" s="167">
        <f t="shared" si="18"/>
        <v>0.16800000000000001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204</v>
      </c>
      <c r="BM160" s="18" t="s">
        <v>1413</v>
      </c>
    </row>
    <row r="161" spans="2:65" s="1" customFormat="1" ht="25.5" customHeight="1">
      <c r="B161" s="131"/>
      <c r="C161" s="160" t="s">
        <v>301</v>
      </c>
      <c r="D161" s="160" t="s">
        <v>200</v>
      </c>
      <c r="E161" s="161" t="s">
        <v>1414</v>
      </c>
      <c r="F161" s="228" t="s">
        <v>1415</v>
      </c>
      <c r="G161" s="228"/>
      <c r="H161" s="228"/>
      <c r="I161" s="228"/>
      <c r="J161" s="162" t="s">
        <v>203</v>
      </c>
      <c r="K161" s="163">
        <v>9.2249999999999996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6.7000000000000004E-2</v>
      </c>
      <c r="AA161" s="167">
        <f t="shared" si="18"/>
        <v>0.61807500000000004</v>
      </c>
      <c r="AR161" s="18" t="s">
        <v>204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204</v>
      </c>
      <c r="BM161" s="18" t="s">
        <v>1416</v>
      </c>
    </row>
    <row r="162" spans="2:65" s="1" customFormat="1" ht="38.25" customHeight="1">
      <c r="B162" s="131"/>
      <c r="C162" s="160" t="s">
        <v>305</v>
      </c>
      <c r="D162" s="160" t="s">
        <v>200</v>
      </c>
      <c r="E162" s="161" t="s">
        <v>1615</v>
      </c>
      <c r="F162" s="228" t="s">
        <v>1616</v>
      </c>
      <c r="G162" s="228"/>
      <c r="H162" s="228"/>
      <c r="I162" s="228"/>
      <c r="J162" s="162" t="s">
        <v>203</v>
      </c>
      <c r="K162" s="163">
        <v>5.52</v>
      </c>
      <c r="L162" s="230">
        <v>0</v>
      </c>
      <c r="M162" s="230"/>
      <c r="N162" s="220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6.0999999999999999E-2</v>
      </c>
      <c r="AA162" s="167">
        <f t="shared" si="18"/>
        <v>0.33671999999999996</v>
      </c>
      <c r="AR162" s="18" t="s">
        <v>204</v>
      </c>
      <c r="AT162" s="18" t="s">
        <v>200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204</v>
      </c>
      <c r="BM162" s="18" t="s">
        <v>1617</v>
      </c>
    </row>
    <row r="163" spans="2:65" s="1" customFormat="1" ht="25.5" customHeight="1">
      <c r="B163" s="131"/>
      <c r="C163" s="160" t="s">
        <v>309</v>
      </c>
      <c r="D163" s="160" t="s">
        <v>200</v>
      </c>
      <c r="E163" s="161" t="s">
        <v>922</v>
      </c>
      <c r="F163" s="228" t="s">
        <v>923</v>
      </c>
      <c r="G163" s="228"/>
      <c r="H163" s="228"/>
      <c r="I163" s="228"/>
      <c r="J163" s="162" t="s">
        <v>203</v>
      </c>
      <c r="K163" s="163">
        <v>13.53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6.3E-2</v>
      </c>
      <c r="AA163" s="167">
        <f t="shared" si="18"/>
        <v>0.85238999999999998</v>
      </c>
      <c r="AR163" s="18" t="s">
        <v>204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204</v>
      </c>
      <c r="BM163" s="18" t="s">
        <v>1618</v>
      </c>
    </row>
    <row r="164" spans="2:65" s="1" customFormat="1" ht="38.25" customHeight="1">
      <c r="B164" s="131"/>
      <c r="C164" s="160" t="s">
        <v>313</v>
      </c>
      <c r="D164" s="160" t="s">
        <v>200</v>
      </c>
      <c r="E164" s="161" t="s">
        <v>1619</v>
      </c>
      <c r="F164" s="228" t="s">
        <v>1620</v>
      </c>
      <c r="G164" s="228"/>
      <c r="H164" s="228"/>
      <c r="I164" s="228"/>
      <c r="J164" s="162" t="s">
        <v>203</v>
      </c>
      <c r="K164" s="163">
        <v>116.712</v>
      </c>
      <c r="L164" s="230">
        <v>0</v>
      </c>
      <c r="M164" s="230"/>
      <c r="N164" s="220">
        <f t="shared" si="1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16"/>
        <v>0</v>
      </c>
      <c r="X164" s="166">
        <v>0</v>
      </c>
      <c r="Y164" s="166">
        <f t="shared" si="17"/>
        <v>0</v>
      </c>
      <c r="Z164" s="166">
        <v>8.8999999999999996E-2</v>
      </c>
      <c r="AA164" s="167">
        <f t="shared" si="18"/>
        <v>10.387368</v>
      </c>
      <c r="AR164" s="18" t="s">
        <v>204</v>
      </c>
      <c r="AT164" s="18" t="s">
        <v>200</v>
      </c>
      <c r="AU164" s="18" t="s">
        <v>178</v>
      </c>
      <c r="AY164" s="18" t="s">
        <v>199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178</v>
      </c>
      <c r="BK164" s="168">
        <f t="shared" si="24"/>
        <v>0</v>
      </c>
      <c r="BL164" s="18" t="s">
        <v>204</v>
      </c>
      <c r="BM164" s="18" t="s">
        <v>1621</v>
      </c>
    </row>
    <row r="165" spans="2:65" s="1" customFormat="1" ht="38.25" customHeight="1">
      <c r="B165" s="131"/>
      <c r="C165" s="160" t="s">
        <v>318</v>
      </c>
      <c r="D165" s="160" t="s">
        <v>200</v>
      </c>
      <c r="E165" s="161" t="s">
        <v>297</v>
      </c>
      <c r="F165" s="228" t="s">
        <v>298</v>
      </c>
      <c r="G165" s="228"/>
      <c r="H165" s="228"/>
      <c r="I165" s="228"/>
      <c r="J165" s="162" t="s">
        <v>299</v>
      </c>
      <c r="K165" s="163">
        <v>13.177</v>
      </c>
      <c r="L165" s="230">
        <v>0</v>
      </c>
      <c r="M165" s="230"/>
      <c r="N165" s="220">
        <f t="shared" si="1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8" t="s">
        <v>204</v>
      </c>
      <c r="AT165" s="18" t="s">
        <v>200</v>
      </c>
      <c r="AU165" s="18" t="s">
        <v>178</v>
      </c>
      <c r="AY165" s="18" t="s">
        <v>199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178</v>
      </c>
      <c r="BK165" s="168">
        <f t="shared" si="24"/>
        <v>0</v>
      </c>
      <c r="BL165" s="18" t="s">
        <v>204</v>
      </c>
      <c r="BM165" s="18" t="s">
        <v>1418</v>
      </c>
    </row>
    <row r="166" spans="2:65" s="1" customFormat="1" ht="25.5" customHeight="1">
      <c r="B166" s="131"/>
      <c r="C166" s="160" t="s">
        <v>322</v>
      </c>
      <c r="D166" s="160" t="s">
        <v>200</v>
      </c>
      <c r="E166" s="161" t="s">
        <v>302</v>
      </c>
      <c r="F166" s="228" t="s">
        <v>303</v>
      </c>
      <c r="G166" s="228"/>
      <c r="H166" s="228"/>
      <c r="I166" s="228"/>
      <c r="J166" s="162" t="s">
        <v>299</v>
      </c>
      <c r="K166" s="163">
        <v>13.177</v>
      </c>
      <c r="L166" s="230">
        <v>0</v>
      </c>
      <c r="M166" s="230"/>
      <c r="N166" s="220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8" t="s">
        <v>204</v>
      </c>
      <c r="AT166" s="18" t="s">
        <v>200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204</v>
      </c>
      <c r="BM166" s="18" t="s">
        <v>1419</v>
      </c>
    </row>
    <row r="167" spans="2:65" s="1" customFormat="1" ht="25.5" customHeight="1">
      <c r="B167" s="131"/>
      <c r="C167" s="160" t="s">
        <v>326</v>
      </c>
      <c r="D167" s="160" t="s">
        <v>200</v>
      </c>
      <c r="E167" s="161" t="s">
        <v>306</v>
      </c>
      <c r="F167" s="228" t="s">
        <v>307</v>
      </c>
      <c r="G167" s="228"/>
      <c r="H167" s="228"/>
      <c r="I167" s="228"/>
      <c r="J167" s="162" t="s">
        <v>299</v>
      </c>
      <c r="K167" s="163">
        <v>13.177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8" t="s">
        <v>204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204</v>
      </c>
      <c r="BM167" s="18" t="s">
        <v>1420</v>
      </c>
    </row>
    <row r="168" spans="2:65" s="1" customFormat="1" ht="25.5" customHeight="1">
      <c r="B168" s="131"/>
      <c r="C168" s="160" t="s">
        <v>331</v>
      </c>
      <c r="D168" s="160" t="s">
        <v>200</v>
      </c>
      <c r="E168" s="161" t="s">
        <v>310</v>
      </c>
      <c r="F168" s="228" t="s">
        <v>311</v>
      </c>
      <c r="G168" s="228"/>
      <c r="H168" s="228"/>
      <c r="I168" s="228"/>
      <c r="J168" s="162" t="s">
        <v>299</v>
      </c>
      <c r="K168" s="163">
        <v>13.177</v>
      </c>
      <c r="L168" s="230">
        <v>0</v>
      </c>
      <c r="M168" s="230"/>
      <c r="N168" s="220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0</v>
      </c>
      <c r="Y168" s="166">
        <f t="shared" si="17"/>
        <v>0</v>
      </c>
      <c r="Z168" s="166">
        <v>0</v>
      </c>
      <c r="AA168" s="167">
        <f t="shared" si="18"/>
        <v>0</v>
      </c>
      <c r="AR168" s="18" t="s">
        <v>204</v>
      </c>
      <c r="AT168" s="18" t="s">
        <v>200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204</v>
      </c>
      <c r="BM168" s="18" t="s">
        <v>1421</v>
      </c>
    </row>
    <row r="169" spans="2:65" s="1" customFormat="1" ht="16.5" customHeight="1">
      <c r="B169" s="131"/>
      <c r="C169" s="160" t="s">
        <v>336</v>
      </c>
      <c r="D169" s="160" t="s">
        <v>200</v>
      </c>
      <c r="E169" s="161" t="s">
        <v>314</v>
      </c>
      <c r="F169" s="228" t="s">
        <v>315</v>
      </c>
      <c r="G169" s="228"/>
      <c r="H169" s="228"/>
      <c r="I169" s="228"/>
      <c r="J169" s="162" t="s">
        <v>316</v>
      </c>
      <c r="K169" s="163">
        <v>6</v>
      </c>
      <c r="L169" s="230">
        <v>0</v>
      </c>
      <c r="M169" s="230"/>
      <c r="N169" s="220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8" t="s">
        <v>204</v>
      </c>
      <c r="AT169" s="18" t="s">
        <v>200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204</v>
      </c>
      <c r="BM169" s="18" t="s">
        <v>1422</v>
      </c>
    </row>
    <row r="170" spans="2:65" s="9" customFormat="1" ht="29.85" customHeight="1">
      <c r="B170" s="149"/>
      <c r="C170" s="150"/>
      <c r="D170" s="159" t="s">
        <v>164</v>
      </c>
      <c r="E170" s="159"/>
      <c r="F170" s="159"/>
      <c r="G170" s="159"/>
      <c r="H170" s="159"/>
      <c r="I170" s="159"/>
      <c r="J170" s="159"/>
      <c r="K170" s="159"/>
      <c r="L170" s="159"/>
      <c r="M170" s="159"/>
      <c r="N170" s="222">
        <f>BK170</f>
        <v>0</v>
      </c>
      <c r="O170" s="223"/>
      <c r="P170" s="223"/>
      <c r="Q170" s="223"/>
      <c r="R170" s="152"/>
      <c r="T170" s="153"/>
      <c r="U170" s="150"/>
      <c r="V170" s="150"/>
      <c r="W170" s="154">
        <f>W171</f>
        <v>0</v>
      </c>
      <c r="X170" s="150"/>
      <c r="Y170" s="154">
        <f>Y171</f>
        <v>0</v>
      </c>
      <c r="Z170" s="150"/>
      <c r="AA170" s="155">
        <f>AA171</f>
        <v>0</v>
      </c>
      <c r="AR170" s="156" t="s">
        <v>85</v>
      </c>
      <c r="AT170" s="157" t="s">
        <v>76</v>
      </c>
      <c r="AU170" s="157" t="s">
        <v>85</v>
      </c>
      <c r="AY170" s="156" t="s">
        <v>199</v>
      </c>
      <c r="BK170" s="158">
        <f>BK171</f>
        <v>0</v>
      </c>
    </row>
    <row r="171" spans="2:65" s="1" customFormat="1" ht="38.25" customHeight="1">
      <c r="B171" s="131"/>
      <c r="C171" s="160" t="s">
        <v>340</v>
      </c>
      <c r="D171" s="160" t="s">
        <v>200</v>
      </c>
      <c r="E171" s="161" t="s">
        <v>319</v>
      </c>
      <c r="F171" s="228" t="s">
        <v>320</v>
      </c>
      <c r="G171" s="228"/>
      <c r="H171" s="228"/>
      <c r="I171" s="228"/>
      <c r="J171" s="162" t="s">
        <v>299</v>
      </c>
      <c r="K171" s="163">
        <v>225.91200000000001</v>
      </c>
      <c r="L171" s="230">
        <v>0</v>
      </c>
      <c r="M171" s="230"/>
      <c r="N171" s="220">
        <f>ROUND(L171*K171,3)</f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>V171*K171</f>
        <v>0</v>
      </c>
      <c r="X171" s="166">
        <v>0</v>
      </c>
      <c r="Y171" s="166">
        <f>X171*K171</f>
        <v>0</v>
      </c>
      <c r="Z171" s="166">
        <v>0</v>
      </c>
      <c r="AA171" s="167">
        <f>Z171*K171</f>
        <v>0</v>
      </c>
      <c r="AR171" s="18" t="s">
        <v>204</v>
      </c>
      <c r="AT171" s="18" t="s">
        <v>200</v>
      </c>
      <c r="AU171" s="18" t="s">
        <v>178</v>
      </c>
      <c r="AY171" s="18" t="s">
        <v>199</v>
      </c>
      <c r="BE171" s="105">
        <f>IF(U171="základná",N171,0)</f>
        <v>0</v>
      </c>
      <c r="BF171" s="105">
        <f>IF(U171="znížená",N171,0)</f>
        <v>0</v>
      </c>
      <c r="BG171" s="105">
        <f>IF(U171="zákl. prenesená",N171,0)</f>
        <v>0</v>
      </c>
      <c r="BH171" s="105">
        <f>IF(U171="zníž. prenesená",N171,0)</f>
        <v>0</v>
      </c>
      <c r="BI171" s="105">
        <f>IF(U171="nulová",N171,0)</f>
        <v>0</v>
      </c>
      <c r="BJ171" s="18" t="s">
        <v>178</v>
      </c>
      <c r="BK171" s="168">
        <f>ROUND(L171*K171,3)</f>
        <v>0</v>
      </c>
      <c r="BL171" s="18" t="s">
        <v>204</v>
      </c>
      <c r="BM171" s="18" t="s">
        <v>1423</v>
      </c>
    </row>
    <row r="172" spans="2:65" s="9" customFormat="1" ht="37.35" customHeight="1">
      <c r="B172" s="149"/>
      <c r="C172" s="150"/>
      <c r="D172" s="151" t="s">
        <v>165</v>
      </c>
      <c r="E172" s="151"/>
      <c r="F172" s="151"/>
      <c r="G172" s="151"/>
      <c r="H172" s="151"/>
      <c r="I172" s="151"/>
      <c r="J172" s="151"/>
      <c r="K172" s="151"/>
      <c r="L172" s="151"/>
      <c r="M172" s="151"/>
      <c r="N172" s="224">
        <f>BK172</f>
        <v>0</v>
      </c>
      <c r="O172" s="225"/>
      <c r="P172" s="225"/>
      <c r="Q172" s="225"/>
      <c r="R172" s="152"/>
      <c r="T172" s="153"/>
      <c r="U172" s="150"/>
      <c r="V172" s="150"/>
      <c r="W172" s="154">
        <f>W173+W175+W179+W185+W191+W200+W205</f>
        <v>0</v>
      </c>
      <c r="X172" s="150"/>
      <c r="Y172" s="154">
        <f>Y173+Y175+Y179+Y185+Y191+Y200+Y205</f>
        <v>0.88422930000000011</v>
      </c>
      <c r="Z172" s="150"/>
      <c r="AA172" s="155">
        <f>AA173+AA175+AA179+AA185+AA191+AA200+AA205</f>
        <v>0.76625999999999994</v>
      </c>
      <c r="AR172" s="156" t="s">
        <v>178</v>
      </c>
      <c r="AT172" s="157" t="s">
        <v>76</v>
      </c>
      <c r="AU172" s="157" t="s">
        <v>77</v>
      </c>
      <c r="AY172" s="156" t="s">
        <v>199</v>
      </c>
      <c r="BK172" s="158">
        <f>BK173+BK175+BK179+BK185+BK191+BK200+BK205</f>
        <v>0</v>
      </c>
    </row>
    <row r="173" spans="2:65" s="9" customFormat="1" ht="19.95" customHeight="1">
      <c r="B173" s="149"/>
      <c r="C173" s="150"/>
      <c r="D173" s="159" t="s">
        <v>167</v>
      </c>
      <c r="E173" s="159"/>
      <c r="F173" s="159"/>
      <c r="G173" s="159"/>
      <c r="H173" s="159"/>
      <c r="I173" s="159"/>
      <c r="J173" s="159"/>
      <c r="K173" s="159"/>
      <c r="L173" s="159"/>
      <c r="M173" s="159"/>
      <c r="N173" s="226">
        <f>BK173</f>
        <v>0</v>
      </c>
      <c r="O173" s="227"/>
      <c r="P173" s="227"/>
      <c r="Q173" s="227"/>
      <c r="R173" s="152"/>
      <c r="T173" s="153"/>
      <c r="U173" s="150"/>
      <c r="V173" s="150"/>
      <c r="W173" s="154">
        <f>W174</f>
        <v>0</v>
      </c>
      <c r="X173" s="150"/>
      <c r="Y173" s="154">
        <f>Y174</f>
        <v>1.6379999999999999E-2</v>
      </c>
      <c r="Z173" s="150"/>
      <c r="AA173" s="155">
        <f>AA174</f>
        <v>0.34775999999999996</v>
      </c>
      <c r="AR173" s="156" t="s">
        <v>178</v>
      </c>
      <c r="AT173" s="157" t="s">
        <v>76</v>
      </c>
      <c r="AU173" s="157" t="s">
        <v>85</v>
      </c>
      <c r="AY173" s="156" t="s">
        <v>199</v>
      </c>
      <c r="BK173" s="158">
        <f>BK174</f>
        <v>0</v>
      </c>
    </row>
    <row r="174" spans="2:65" s="1" customFormat="1" ht="25.5" customHeight="1">
      <c r="B174" s="131"/>
      <c r="C174" s="160" t="s">
        <v>344</v>
      </c>
      <c r="D174" s="160" t="s">
        <v>200</v>
      </c>
      <c r="E174" s="161" t="s">
        <v>1190</v>
      </c>
      <c r="F174" s="228" t="s">
        <v>1191</v>
      </c>
      <c r="G174" s="228"/>
      <c r="H174" s="228"/>
      <c r="I174" s="228"/>
      <c r="J174" s="162" t="s">
        <v>251</v>
      </c>
      <c r="K174" s="163">
        <v>42</v>
      </c>
      <c r="L174" s="230">
        <v>0</v>
      </c>
      <c r="M174" s="230"/>
      <c r="N174" s="220">
        <f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>V174*K174</f>
        <v>0</v>
      </c>
      <c r="X174" s="166">
        <v>3.8999999999999999E-4</v>
      </c>
      <c r="Y174" s="166">
        <f>X174*K174</f>
        <v>1.6379999999999999E-2</v>
      </c>
      <c r="Z174" s="166">
        <v>8.2799999999999992E-3</v>
      </c>
      <c r="AA174" s="167">
        <f>Z174*K174</f>
        <v>0.34775999999999996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178</v>
      </c>
      <c r="BK174" s="168">
        <f>ROUND(L174*K174,3)</f>
        <v>0</v>
      </c>
      <c r="BL174" s="18" t="s">
        <v>261</v>
      </c>
      <c r="BM174" s="18" t="s">
        <v>1622</v>
      </c>
    </row>
    <row r="175" spans="2:65" s="9" customFormat="1" ht="29.85" customHeight="1">
      <c r="B175" s="149"/>
      <c r="C175" s="150"/>
      <c r="D175" s="159" t="s">
        <v>168</v>
      </c>
      <c r="E175" s="159"/>
      <c r="F175" s="159"/>
      <c r="G175" s="159"/>
      <c r="H175" s="159"/>
      <c r="I175" s="159"/>
      <c r="J175" s="159"/>
      <c r="K175" s="159"/>
      <c r="L175" s="159"/>
      <c r="M175" s="159"/>
      <c r="N175" s="222">
        <f>BK175</f>
        <v>0</v>
      </c>
      <c r="O175" s="223"/>
      <c r="P175" s="223"/>
      <c r="Q175" s="223"/>
      <c r="R175" s="152"/>
      <c r="T175" s="153"/>
      <c r="U175" s="150"/>
      <c r="V175" s="150"/>
      <c r="W175" s="154">
        <f>SUM(W176:W178)</f>
        <v>0</v>
      </c>
      <c r="X175" s="150"/>
      <c r="Y175" s="154">
        <f>SUM(Y176:Y178)</f>
        <v>0.2812289</v>
      </c>
      <c r="Z175" s="150"/>
      <c r="AA175" s="155">
        <f>SUM(AA176:AA178)</f>
        <v>0.41850000000000004</v>
      </c>
      <c r="AR175" s="156" t="s">
        <v>178</v>
      </c>
      <c r="AT175" s="157" t="s">
        <v>76</v>
      </c>
      <c r="AU175" s="157" t="s">
        <v>85</v>
      </c>
      <c r="AY175" s="156" t="s">
        <v>199</v>
      </c>
      <c r="BK175" s="158">
        <f>SUM(BK176:BK178)</f>
        <v>0</v>
      </c>
    </row>
    <row r="176" spans="2:65" s="1" customFormat="1" ht="25.5" customHeight="1">
      <c r="B176" s="131"/>
      <c r="C176" s="160" t="s">
        <v>348</v>
      </c>
      <c r="D176" s="160" t="s">
        <v>200</v>
      </c>
      <c r="E176" s="161" t="s">
        <v>341</v>
      </c>
      <c r="F176" s="228" t="s">
        <v>342</v>
      </c>
      <c r="G176" s="228"/>
      <c r="H176" s="228"/>
      <c r="I176" s="228"/>
      <c r="J176" s="162" t="s">
        <v>251</v>
      </c>
      <c r="K176" s="163">
        <v>310</v>
      </c>
      <c r="L176" s="230">
        <v>0</v>
      </c>
      <c r="M176" s="230"/>
      <c r="N176" s="220">
        <f>ROUND(L176*K176,3)</f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>V176*K176</f>
        <v>0</v>
      </c>
      <c r="X176" s="166">
        <v>9.0718999999999999E-4</v>
      </c>
      <c r="Y176" s="166">
        <f>X176*K176</f>
        <v>0.2812289</v>
      </c>
      <c r="Z176" s="166">
        <v>0</v>
      </c>
      <c r="AA176" s="167">
        <f>Z176*K176</f>
        <v>0</v>
      </c>
      <c r="AR176" s="18" t="s">
        <v>261</v>
      </c>
      <c r="AT176" s="18" t="s">
        <v>200</v>
      </c>
      <c r="AU176" s="18" t="s">
        <v>178</v>
      </c>
      <c r="AY176" s="18" t="s">
        <v>199</v>
      </c>
      <c r="BE176" s="105">
        <f>IF(U176="základná",N176,0)</f>
        <v>0</v>
      </c>
      <c r="BF176" s="105">
        <f>IF(U176="znížená",N176,0)</f>
        <v>0</v>
      </c>
      <c r="BG176" s="105">
        <f>IF(U176="zákl. prenesená",N176,0)</f>
        <v>0</v>
      </c>
      <c r="BH176" s="105">
        <f>IF(U176="zníž. prenesená",N176,0)</f>
        <v>0</v>
      </c>
      <c r="BI176" s="105">
        <f>IF(U176="nulová",N176,0)</f>
        <v>0</v>
      </c>
      <c r="BJ176" s="18" t="s">
        <v>178</v>
      </c>
      <c r="BK176" s="168">
        <f>ROUND(L176*K176,3)</f>
        <v>0</v>
      </c>
      <c r="BL176" s="18" t="s">
        <v>261</v>
      </c>
      <c r="BM176" s="18" t="s">
        <v>1424</v>
      </c>
    </row>
    <row r="177" spans="2:65" s="1" customFormat="1" ht="25.5" customHeight="1">
      <c r="B177" s="131"/>
      <c r="C177" s="160" t="s">
        <v>352</v>
      </c>
      <c r="D177" s="160" t="s">
        <v>200</v>
      </c>
      <c r="E177" s="161" t="s">
        <v>345</v>
      </c>
      <c r="F177" s="228" t="s">
        <v>346</v>
      </c>
      <c r="G177" s="228"/>
      <c r="H177" s="228"/>
      <c r="I177" s="228"/>
      <c r="J177" s="162" t="s">
        <v>251</v>
      </c>
      <c r="K177" s="163">
        <v>310</v>
      </c>
      <c r="L177" s="230">
        <v>0</v>
      </c>
      <c r="M177" s="230"/>
      <c r="N177" s="220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0</v>
      </c>
      <c r="Y177" s="166">
        <f>X177*K177</f>
        <v>0</v>
      </c>
      <c r="Z177" s="166">
        <v>1.3500000000000001E-3</v>
      </c>
      <c r="AA177" s="167">
        <f>Z177*K177</f>
        <v>0.41850000000000004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1425</v>
      </c>
    </row>
    <row r="178" spans="2:65" s="1" customFormat="1" ht="25.5" customHeight="1">
      <c r="B178" s="131"/>
      <c r="C178" s="160" t="s">
        <v>356</v>
      </c>
      <c r="D178" s="160" t="s">
        <v>200</v>
      </c>
      <c r="E178" s="161" t="s">
        <v>628</v>
      </c>
      <c r="F178" s="228" t="s">
        <v>629</v>
      </c>
      <c r="G178" s="228"/>
      <c r="H178" s="228"/>
      <c r="I178" s="228"/>
      <c r="J178" s="162" t="s">
        <v>334</v>
      </c>
      <c r="K178" s="164">
        <v>0</v>
      </c>
      <c r="L178" s="230">
        <v>0</v>
      </c>
      <c r="M178" s="230"/>
      <c r="N178" s="220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1426</v>
      </c>
    </row>
    <row r="179" spans="2:65" s="9" customFormat="1" ht="29.85" customHeight="1">
      <c r="B179" s="149"/>
      <c r="C179" s="150"/>
      <c r="D179" s="159" t="s">
        <v>866</v>
      </c>
      <c r="E179" s="159"/>
      <c r="F179" s="159"/>
      <c r="G179" s="159"/>
      <c r="H179" s="159"/>
      <c r="I179" s="159"/>
      <c r="J179" s="159"/>
      <c r="K179" s="159"/>
      <c r="L179" s="159"/>
      <c r="M179" s="159"/>
      <c r="N179" s="222">
        <f>BK179</f>
        <v>0</v>
      </c>
      <c r="O179" s="223"/>
      <c r="P179" s="223"/>
      <c r="Q179" s="223"/>
      <c r="R179" s="152"/>
      <c r="T179" s="153"/>
      <c r="U179" s="150"/>
      <c r="V179" s="150"/>
      <c r="W179" s="154">
        <f>SUM(W180:W184)</f>
        <v>0</v>
      </c>
      <c r="X179" s="150"/>
      <c r="Y179" s="154">
        <f>SUM(Y180:Y184)</f>
        <v>0.15747800000000001</v>
      </c>
      <c r="Z179" s="150"/>
      <c r="AA179" s="155">
        <f>SUM(AA180:AA184)</f>
        <v>0</v>
      </c>
      <c r="AR179" s="156" t="s">
        <v>178</v>
      </c>
      <c r="AT179" s="157" t="s">
        <v>76</v>
      </c>
      <c r="AU179" s="157" t="s">
        <v>85</v>
      </c>
      <c r="AY179" s="156" t="s">
        <v>199</v>
      </c>
      <c r="BK179" s="158">
        <f>SUM(BK180:BK184)</f>
        <v>0</v>
      </c>
    </row>
    <row r="180" spans="2:65" s="1" customFormat="1" ht="25.5" customHeight="1">
      <c r="B180" s="131"/>
      <c r="C180" s="160" t="s">
        <v>360</v>
      </c>
      <c r="D180" s="160" t="s">
        <v>200</v>
      </c>
      <c r="E180" s="161" t="s">
        <v>1427</v>
      </c>
      <c r="F180" s="228" t="s">
        <v>1428</v>
      </c>
      <c r="G180" s="228"/>
      <c r="H180" s="228"/>
      <c r="I180" s="228"/>
      <c r="J180" s="162" t="s">
        <v>251</v>
      </c>
      <c r="K180" s="163">
        <v>49.8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1.1E-4</v>
      </c>
      <c r="Y180" s="166">
        <f>X180*K180</f>
        <v>5.4780000000000002E-3</v>
      </c>
      <c r="Z180" s="166">
        <v>0</v>
      </c>
      <c r="AA180" s="167">
        <f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261</v>
      </c>
      <c r="BM180" s="18" t="s">
        <v>1429</v>
      </c>
    </row>
    <row r="181" spans="2:65" s="1" customFormat="1" ht="38.25" customHeight="1">
      <c r="B181" s="131"/>
      <c r="C181" s="169" t="s">
        <v>364</v>
      </c>
      <c r="D181" s="169" t="s">
        <v>327</v>
      </c>
      <c r="E181" s="170" t="s">
        <v>1623</v>
      </c>
      <c r="F181" s="229" t="s">
        <v>1624</v>
      </c>
      <c r="G181" s="229"/>
      <c r="H181" s="229"/>
      <c r="I181" s="229"/>
      <c r="J181" s="171" t="s">
        <v>316</v>
      </c>
      <c r="K181" s="172">
        <v>2</v>
      </c>
      <c r="L181" s="231">
        <v>0</v>
      </c>
      <c r="M181" s="231"/>
      <c r="N181" s="221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3.7999999999999999E-2</v>
      </c>
      <c r="Y181" s="166">
        <f>X181*K181</f>
        <v>7.5999999999999998E-2</v>
      </c>
      <c r="Z181" s="166">
        <v>0</v>
      </c>
      <c r="AA181" s="167">
        <f>Z181*K181</f>
        <v>0</v>
      </c>
      <c r="AR181" s="18" t="s">
        <v>326</v>
      </c>
      <c r="AT181" s="18" t="s">
        <v>327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261</v>
      </c>
      <c r="BM181" s="18" t="s">
        <v>1432</v>
      </c>
    </row>
    <row r="182" spans="2:65" s="1" customFormat="1" ht="38.25" customHeight="1">
      <c r="B182" s="131"/>
      <c r="C182" s="169" t="s">
        <v>368</v>
      </c>
      <c r="D182" s="169" t="s">
        <v>327</v>
      </c>
      <c r="E182" s="170" t="s">
        <v>1625</v>
      </c>
      <c r="F182" s="229" t="s">
        <v>1626</v>
      </c>
      <c r="G182" s="229"/>
      <c r="H182" s="229"/>
      <c r="I182" s="229"/>
      <c r="J182" s="171" t="s">
        <v>316</v>
      </c>
      <c r="K182" s="172">
        <v>1</v>
      </c>
      <c r="L182" s="231">
        <v>0</v>
      </c>
      <c r="M182" s="231"/>
      <c r="N182" s="221">
        <f>ROUND(L182*K182,3)</f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>V182*K182</f>
        <v>0</v>
      </c>
      <c r="X182" s="166">
        <v>3.7999999999999999E-2</v>
      </c>
      <c r="Y182" s="166">
        <f>X182*K182</f>
        <v>3.7999999999999999E-2</v>
      </c>
      <c r="Z182" s="166">
        <v>0</v>
      </c>
      <c r="AA182" s="167">
        <f>Z182*K182</f>
        <v>0</v>
      </c>
      <c r="AR182" s="18" t="s">
        <v>326</v>
      </c>
      <c r="AT182" s="18" t="s">
        <v>327</v>
      </c>
      <c r="AU182" s="18" t="s">
        <v>178</v>
      </c>
      <c r="AY182" s="18" t="s">
        <v>199</v>
      </c>
      <c r="BE182" s="105">
        <f>IF(U182="základná",N182,0)</f>
        <v>0</v>
      </c>
      <c r="BF182" s="105">
        <f>IF(U182="znížená",N182,0)</f>
        <v>0</v>
      </c>
      <c r="BG182" s="105">
        <f>IF(U182="zákl. prenesená",N182,0)</f>
        <v>0</v>
      </c>
      <c r="BH182" s="105">
        <f>IF(U182="zníž. prenesená",N182,0)</f>
        <v>0</v>
      </c>
      <c r="BI182" s="105">
        <f>IF(U182="nulová",N182,0)</f>
        <v>0</v>
      </c>
      <c r="BJ182" s="18" t="s">
        <v>178</v>
      </c>
      <c r="BK182" s="168">
        <f>ROUND(L182*K182,3)</f>
        <v>0</v>
      </c>
      <c r="BL182" s="18" t="s">
        <v>261</v>
      </c>
      <c r="BM182" s="18" t="s">
        <v>1627</v>
      </c>
    </row>
    <row r="183" spans="2:65" s="1" customFormat="1" ht="25.5" customHeight="1">
      <c r="B183" s="131"/>
      <c r="C183" s="169" t="s">
        <v>372</v>
      </c>
      <c r="D183" s="169" t="s">
        <v>327</v>
      </c>
      <c r="E183" s="170" t="s">
        <v>1628</v>
      </c>
      <c r="F183" s="229" t="s">
        <v>1629</v>
      </c>
      <c r="G183" s="229"/>
      <c r="H183" s="229"/>
      <c r="I183" s="229"/>
      <c r="J183" s="171" t="s">
        <v>316</v>
      </c>
      <c r="K183" s="172">
        <v>1</v>
      </c>
      <c r="L183" s="231">
        <v>0</v>
      </c>
      <c r="M183" s="231"/>
      <c r="N183" s="221">
        <f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>V183*K183</f>
        <v>0</v>
      </c>
      <c r="X183" s="166">
        <v>3.7999999999999999E-2</v>
      </c>
      <c r="Y183" s="166">
        <f>X183*K183</f>
        <v>3.7999999999999999E-2</v>
      </c>
      <c r="Z183" s="166">
        <v>0</v>
      </c>
      <c r="AA183" s="167">
        <f>Z183*K183</f>
        <v>0</v>
      </c>
      <c r="AR183" s="18" t="s">
        <v>326</v>
      </c>
      <c r="AT183" s="18" t="s">
        <v>327</v>
      </c>
      <c r="AU183" s="18" t="s">
        <v>178</v>
      </c>
      <c r="AY183" s="18" t="s">
        <v>199</v>
      </c>
      <c r="BE183" s="105">
        <f>IF(U183="základná",N183,0)</f>
        <v>0</v>
      </c>
      <c r="BF183" s="105">
        <f>IF(U183="znížená",N183,0)</f>
        <v>0</v>
      </c>
      <c r="BG183" s="105">
        <f>IF(U183="zákl. prenesená",N183,0)</f>
        <v>0</v>
      </c>
      <c r="BH183" s="105">
        <f>IF(U183="zníž. prenesená",N183,0)</f>
        <v>0</v>
      </c>
      <c r="BI183" s="105">
        <f>IF(U183="nulová",N183,0)</f>
        <v>0</v>
      </c>
      <c r="BJ183" s="18" t="s">
        <v>178</v>
      </c>
      <c r="BK183" s="168">
        <f>ROUND(L183*K183,3)</f>
        <v>0</v>
      </c>
      <c r="BL183" s="18" t="s">
        <v>261</v>
      </c>
      <c r="BM183" s="18" t="s">
        <v>1630</v>
      </c>
    </row>
    <row r="184" spans="2:65" s="1" customFormat="1" ht="25.5" customHeight="1">
      <c r="B184" s="131"/>
      <c r="C184" s="160" t="s">
        <v>376</v>
      </c>
      <c r="D184" s="160" t="s">
        <v>200</v>
      </c>
      <c r="E184" s="161" t="s">
        <v>1433</v>
      </c>
      <c r="F184" s="228" t="s">
        <v>1434</v>
      </c>
      <c r="G184" s="228"/>
      <c r="H184" s="228"/>
      <c r="I184" s="228"/>
      <c r="J184" s="162" t="s">
        <v>334</v>
      </c>
      <c r="K184" s="164">
        <v>0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1435</v>
      </c>
    </row>
    <row r="185" spans="2:65" s="9" customFormat="1" ht="29.85" customHeight="1">
      <c r="B185" s="149"/>
      <c r="C185" s="150"/>
      <c r="D185" s="159" t="s">
        <v>169</v>
      </c>
      <c r="E185" s="159"/>
      <c r="F185" s="159"/>
      <c r="G185" s="159"/>
      <c r="H185" s="159"/>
      <c r="I185" s="159"/>
      <c r="J185" s="159"/>
      <c r="K185" s="159"/>
      <c r="L185" s="159"/>
      <c r="M185" s="159"/>
      <c r="N185" s="222">
        <f>BK185</f>
        <v>0</v>
      </c>
      <c r="O185" s="223"/>
      <c r="P185" s="223"/>
      <c r="Q185" s="223"/>
      <c r="R185" s="152"/>
      <c r="T185" s="153"/>
      <c r="U185" s="150"/>
      <c r="V185" s="150"/>
      <c r="W185" s="154">
        <f>SUM(W186:W190)</f>
        <v>0</v>
      </c>
      <c r="X185" s="150"/>
      <c r="Y185" s="154">
        <f>SUM(Y186:Y190)</f>
        <v>0.23440000000000003</v>
      </c>
      <c r="Z185" s="150"/>
      <c r="AA185" s="155">
        <f>SUM(AA186:AA190)</f>
        <v>0</v>
      </c>
      <c r="AR185" s="156" t="s">
        <v>178</v>
      </c>
      <c r="AT185" s="157" t="s">
        <v>76</v>
      </c>
      <c r="AU185" s="157" t="s">
        <v>85</v>
      </c>
      <c r="AY185" s="156" t="s">
        <v>199</v>
      </c>
      <c r="BK185" s="158">
        <f>SUM(BK186:BK190)</f>
        <v>0</v>
      </c>
    </row>
    <row r="186" spans="2:65" s="1" customFormat="1" ht="38.25" customHeight="1">
      <c r="B186" s="131"/>
      <c r="C186" s="160" t="s">
        <v>380</v>
      </c>
      <c r="D186" s="160" t="s">
        <v>200</v>
      </c>
      <c r="E186" s="161" t="s">
        <v>361</v>
      </c>
      <c r="F186" s="228" t="s">
        <v>362</v>
      </c>
      <c r="G186" s="228"/>
      <c r="H186" s="228"/>
      <c r="I186" s="228"/>
      <c r="J186" s="162" t="s">
        <v>316</v>
      </c>
      <c r="K186" s="163">
        <v>1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8" t="s">
        <v>261</v>
      </c>
      <c r="AT186" s="18" t="s">
        <v>200</v>
      </c>
      <c r="AU186" s="18" t="s">
        <v>178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261</v>
      </c>
      <c r="BM186" s="18" t="s">
        <v>1437</v>
      </c>
    </row>
    <row r="187" spans="2:65" s="1" customFormat="1" ht="38.25" customHeight="1">
      <c r="B187" s="131"/>
      <c r="C187" s="160" t="s">
        <v>384</v>
      </c>
      <c r="D187" s="160" t="s">
        <v>200</v>
      </c>
      <c r="E187" s="161" t="s">
        <v>1631</v>
      </c>
      <c r="F187" s="228" t="s">
        <v>1632</v>
      </c>
      <c r="G187" s="228"/>
      <c r="H187" s="228"/>
      <c r="I187" s="228"/>
      <c r="J187" s="162" t="s">
        <v>316</v>
      </c>
      <c r="K187" s="163">
        <v>1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4.0000000000000002E-4</v>
      </c>
      <c r="Y187" s="166">
        <f>X187*K187</f>
        <v>4.0000000000000002E-4</v>
      </c>
      <c r="Z187" s="166">
        <v>0</v>
      </c>
      <c r="AA187" s="167">
        <f>Z187*K187</f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261</v>
      </c>
      <c r="BM187" s="18" t="s">
        <v>1633</v>
      </c>
    </row>
    <row r="188" spans="2:65" s="1" customFormat="1" ht="16.5" customHeight="1">
      <c r="B188" s="131"/>
      <c r="C188" s="169" t="s">
        <v>388</v>
      </c>
      <c r="D188" s="169" t="s">
        <v>327</v>
      </c>
      <c r="E188" s="170" t="s">
        <v>1634</v>
      </c>
      <c r="F188" s="229" t="s">
        <v>1635</v>
      </c>
      <c r="G188" s="229"/>
      <c r="H188" s="229"/>
      <c r="I188" s="229"/>
      <c r="J188" s="171" t="s">
        <v>316</v>
      </c>
      <c r="K188" s="172">
        <v>1</v>
      </c>
      <c r="L188" s="231">
        <v>0</v>
      </c>
      <c r="M188" s="231"/>
      <c r="N188" s="221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0.23400000000000001</v>
      </c>
      <c r="Y188" s="166">
        <f>X188*K188</f>
        <v>0.23400000000000001</v>
      </c>
      <c r="Z188" s="166">
        <v>0</v>
      </c>
      <c r="AA188" s="167">
        <f>Z188*K188</f>
        <v>0</v>
      </c>
      <c r="AR188" s="18" t="s">
        <v>326</v>
      </c>
      <c r="AT188" s="18" t="s">
        <v>327</v>
      </c>
      <c r="AU188" s="18" t="s">
        <v>178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261</v>
      </c>
      <c r="BM188" s="18" t="s">
        <v>1636</v>
      </c>
    </row>
    <row r="189" spans="2:65" s="1" customFormat="1" ht="25.5" customHeight="1">
      <c r="B189" s="131"/>
      <c r="C189" s="160" t="s">
        <v>392</v>
      </c>
      <c r="D189" s="160" t="s">
        <v>200</v>
      </c>
      <c r="E189" s="161" t="s">
        <v>369</v>
      </c>
      <c r="F189" s="228" t="s">
        <v>370</v>
      </c>
      <c r="G189" s="228"/>
      <c r="H189" s="228"/>
      <c r="I189" s="228"/>
      <c r="J189" s="162" t="s">
        <v>203</v>
      </c>
      <c r="K189" s="163">
        <v>9.18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204</v>
      </c>
      <c r="AT189" s="18" t="s">
        <v>200</v>
      </c>
      <c r="AU189" s="18" t="s">
        <v>178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204</v>
      </c>
      <c r="BM189" s="18" t="s">
        <v>1438</v>
      </c>
    </row>
    <row r="190" spans="2:65" s="1" customFormat="1" ht="38.25" customHeight="1">
      <c r="B190" s="131"/>
      <c r="C190" s="160" t="s">
        <v>396</v>
      </c>
      <c r="D190" s="160" t="s">
        <v>200</v>
      </c>
      <c r="E190" s="161" t="s">
        <v>1442</v>
      </c>
      <c r="F190" s="228" t="s">
        <v>1443</v>
      </c>
      <c r="G190" s="228"/>
      <c r="H190" s="228"/>
      <c r="I190" s="228"/>
      <c r="J190" s="162" t="s">
        <v>334</v>
      </c>
      <c r="K190" s="164">
        <v>0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261</v>
      </c>
      <c r="AT190" s="18" t="s">
        <v>200</v>
      </c>
      <c r="AU190" s="18" t="s">
        <v>178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261</v>
      </c>
      <c r="BM190" s="18" t="s">
        <v>1444</v>
      </c>
    </row>
    <row r="191" spans="2:65" s="9" customFormat="1" ht="29.85" customHeight="1">
      <c r="B191" s="149"/>
      <c r="C191" s="150"/>
      <c r="D191" s="159" t="s">
        <v>170</v>
      </c>
      <c r="E191" s="159"/>
      <c r="F191" s="159"/>
      <c r="G191" s="159"/>
      <c r="H191" s="159"/>
      <c r="I191" s="159"/>
      <c r="J191" s="159"/>
      <c r="K191" s="159"/>
      <c r="L191" s="159"/>
      <c r="M191" s="159"/>
      <c r="N191" s="222">
        <f>BK191</f>
        <v>0</v>
      </c>
      <c r="O191" s="223"/>
      <c r="P191" s="223"/>
      <c r="Q191" s="223"/>
      <c r="R191" s="152"/>
      <c r="T191" s="153"/>
      <c r="U191" s="150"/>
      <c r="V191" s="150"/>
      <c r="W191" s="154">
        <f>SUM(W192:W199)</f>
        <v>0</v>
      </c>
      <c r="X191" s="150"/>
      <c r="Y191" s="154">
        <f>SUM(Y192:Y199)</f>
        <v>8.72E-2</v>
      </c>
      <c r="Z191" s="150"/>
      <c r="AA191" s="155">
        <f>SUM(AA192:AA199)</f>
        <v>0</v>
      </c>
      <c r="AR191" s="156" t="s">
        <v>178</v>
      </c>
      <c r="AT191" s="157" t="s">
        <v>76</v>
      </c>
      <c r="AU191" s="157" t="s">
        <v>85</v>
      </c>
      <c r="AY191" s="156" t="s">
        <v>199</v>
      </c>
      <c r="BK191" s="158">
        <f>SUM(BK192:BK199)</f>
        <v>0</v>
      </c>
    </row>
    <row r="192" spans="2:65" s="1" customFormat="1" ht="25.5" customHeight="1">
      <c r="B192" s="131"/>
      <c r="C192" s="160" t="s">
        <v>400</v>
      </c>
      <c r="D192" s="160" t="s">
        <v>200</v>
      </c>
      <c r="E192" s="161" t="s">
        <v>958</v>
      </c>
      <c r="F192" s="228" t="s">
        <v>959</v>
      </c>
      <c r="G192" s="228"/>
      <c r="H192" s="228"/>
      <c r="I192" s="228"/>
      <c r="J192" s="162" t="s">
        <v>316</v>
      </c>
      <c r="K192" s="163">
        <v>40</v>
      </c>
      <c r="L192" s="230">
        <v>0</v>
      </c>
      <c r="M192" s="230"/>
      <c r="N192" s="220">
        <f t="shared" ref="N192:N199" si="25"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ref="W192:W199" si="26">V192*K192</f>
        <v>0</v>
      </c>
      <c r="X192" s="166">
        <v>0</v>
      </c>
      <c r="Y192" s="166">
        <f t="shared" ref="Y192:Y199" si="27">X192*K192</f>
        <v>0</v>
      </c>
      <c r="Z192" s="166">
        <v>0</v>
      </c>
      <c r="AA192" s="167">
        <f t="shared" ref="AA192:AA199" si="28">Z192*K192</f>
        <v>0</v>
      </c>
      <c r="AR192" s="18" t="s">
        <v>261</v>
      </c>
      <c r="AT192" s="18" t="s">
        <v>200</v>
      </c>
      <c r="AU192" s="18" t="s">
        <v>178</v>
      </c>
      <c r="AY192" s="18" t="s">
        <v>199</v>
      </c>
      <c r="BE192" s="105">
        <f t="shared" ref="BE192:BE199" si="29">IF(U192="základná",N192,0)</f>
        <v>0</v>
      </c>
      <c r="BF192" s="105">
        <f t="shared" ref="BF192:BF199" si="30">IF(U192="znížená",N192,0)</f>
        <v>0</v>
      </c>
      <c r="BG192" s="105">
        <f t="shared" ref="BG192:BG199" si="31">IF(U192="zákl. prenesená",N192,0)</f>
        <v>0</v>
      </c>
      <c r="BH192" s="105">
        <f t="shared" ref="BH192:BH199" si="32">IF(U192="zníž. prenesená",N192,0)</f>
        <v>0</v>
      </c>
      <c r="BI192" s="105">
        <f t="shared" ref="BI192:BI199" si="33">IF(U192="nulová",N192,0)</f>
        <v>0</v>
      </c>
      <c r="BJ192" s="18" t="s">
        <v>178</v>
      </c>
      <c r="BK192" s="168">
        <f t="shared" ref="BK192:BK199" si="34">ROUND(L192*K192,3)</f>
        <v>0</v>
      </c>
      <c r="BL192" s="18" t="s">
        <v>261</v>
      </c>
      <c r="BM192" s="18" t="s">
        <v>1637</v>
      </c>
    </row>
    <row r="193" spans="2:65" s="1" customFormat="1" ht="16.5" customHeight="1">
      <c r="B193" s="131"/>
      <c r="C193" s="169" t="s">
        <v>404</v>
      </c>
      <c r="D193" s="169" t="s">
        <v>327</v>
      </c>
      <c r="E193" s="170" t="s">
        <v>961</v>
      </c>
      <c r="F193" s="229" t="s">
        <v>962</v>
      </c>
      <c r="G193" s="229"/>
      <c r="H193" s="229"/>
      <c r="I193" s="229"/>
      <c r="J193" s="171" t="s">
        <v>316</v>
      </c>
      <c r="K193" s="172">
        <v>40</v>
      </c>
      <c r="L193" s="231">
        <v>0</v>
      </c>
      <c r="M193" s="231"/>
      <c r="N193" s="221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6.9999999999999999E-4</v>
      </c>
      <c r="Y193" s="166">
        <f t="shared" si="27"/>
        <v>2.8000000000000001E-2</v>
      </c>
      <c r="Z193" s="166">
        <v>0</v>
      </c>
      <c r="AA193" s="167">
        <f t="shared" si="28"/>
        <v>0</v>
      </c>
      <c r="AR193" s="18" t="s">
        <v>326</v>
      </c>
      <c r="AT193" s="18" t="s">
        <v>327</v>
      </c>
      <c r="AU193" s="18" t="s">
        <v>178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261</v>
      </c>
      <c r="BM193" s="18" t="s">
        <v>1638</v>
      </c>
    </row>
    <row r="194" spans="2:65" s="1" customFormat="1" ht="25.5" customHeight="1">
      <c r="B194" s="131"/>
      <c r="C194" s="160" t="s">
        <v>408</v>
      </c>
      <c r="D194" s="160" t="s">
        <v>200</v>
      </c>
      <c r="E194" s="161" t="s">
        <v>1639</v>
      </c>
      <c r="F194" s="228" t="s">
        <v>1640</v>
      </c>
      <c r="G194" s="228"/>
      <c r="H194" s="228"/>
      <c r="I194" s="228"/>
      <c r="J194" s="162" t="s">
        <v>316</v>
      </c>
      <c r="K194" s="163">
        <v>2</v>
      </c>
      <c r="L194" s="230">
        <v>0</v>
      </c>
      <c r="M194" s="230"/>
      <c r="N194" s="220">
        <f t="shared" si="25"/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7">
        <f t="shared" si="28"/>
        <v>0</v>
      </c>
      <c r="AR194" s="18" t="s">
        <v>261</v>
      </c>
      <c r="AT194" s="18" t="s">
        <v>200</v>
      </c>
      <c r="AU194" s="18" t="s">
        <v>178</v>
      </c>
      <c r="AY194" s="18" t="s">
        <v>199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178</v>
      </c>
      <c r="BK194" s="168">
        <f t="shared" si="34"/>
        <v>0</v>
      </c>
      <c r="BL194" s="18" t="s">
        <v>261</v>
      </c>
      <c r="BM194" s="18" t="s">
        <v>1641</v>
      </c>
    </row>
    <row r="195" spans="2:65" s="1" customFormat="1" ht="16.5" customHeight="1">
      <c r="B195" s="131"/>
      <c r="C195" s="169" t="s">
        <v>412</v>
      </c>
      <c r="D195" s="169" t="s">
        <v>327</v>
      </c>
      <c r="E195" s="170" t="s">
        <v>1642</v>
      </c>
      <c r="F195" s="229" t="s">
        <v>1643</v>
      </c>
      <c r="G195" s="229"/>
      <c r="H195" s="229"/>
      <c r="I195" s="229"/>
      <c r="J195" s="171" t="s">
        <v>316</v>
      </c>
      <c r="K195" s="172">
        <v>2</v>
      </c>
      <c r="L195" s="231">
        <v>0</v>
      </c>
      <c r="M195" s="231"/>
      <c r="N195" s="221">
        <f t="shared" si="2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26"/>
        <v>0</v>
      </c>
      <c r="X195" s="166">
        <v>2.9600000000000001E-2</v>
      </c>
      <c r="Y195" s="166">
        <f t="shared" si="27"/>
        <v>5.9200000000000003E-2</v>
      </c>
      <c r="Z195" s="166">
        <v>0</v>
      </c>
      <c r="AA195" s="167">
        <f t="shared" si="28"/>
        <v>0</v>
      </c>
      <c r="AR195" s="18" t="s">
        <v>326</v>
      </c>
      <c r="AT195" s="18" t="s">
        <v>327</v>
      </c>
      <c r="AU195" s="18" t="s">
        <v>178</v>
      </c>
      <c r="AY195" s="18" t="s">
        <v>199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178</v>
      </c>
      <c r="BK195" s="168">
        <f t="shared" si="34"/>
        <v>0</v>
      </c>
      <c r="BL195" s="18" t="s">
        <v>261</v>
      </c>
      <c r="BM195" s="18" t="s">
        <v>1644</v>
      </c>
    </row>
    <row r="196" spans="2:65" s="1" customFormat="1" ht="25.5" customHeight="1">
      <c r="B196" s="131"/>
      <c r="C196" s="160" t="s">
        <v>416</v>
      </c>
      <c r="D196" s="160" t="s">
        <v>200</v>
      </c>
      <c r="E196" s="161" t="s">
        <v>393</v>
      </c>
      <c r="F196" s="228" t="s">
        <v>394</v>
      </c>
      <c r="G196" s="228"/>
      <c r="H196" s="228"/>
      <c r="I196" s="228"/>
      <c r="J196" s="162" t="s">
        <v>316</v>
      </c>
      <c r="K196" s="163">
        <v>5</v>
      </c>
      <c r="L196" s="230">
        <v>0</v>
      </c>
      <c r="M196" s="230"/>
      <c r="N196" s="220">
        <f t="shared" si="2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7">
        <f t="shared" si="28"/>
        <v>0</v>
      </c>
      <c r="AR196" s="18" t="s">
        <v>261</v>
      </c>
      <c r="AT196" s="18" t="s">
        <v>200</v>
      </c>
      <c r="AU196" s="18" t="s">
        <v>178</v>
      </c>
      <c r="AY196" s="18" t="s">
        <v>199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178</v>
      </c>
      <c r="BK196" s="168">
        <f t="shared" si="34"/>
        <v>0</v>
      </c>
      <c r="BL196" s="18" t="s">
        <v>261</v>
      </c>
      <c r="BM196" s="18" t="s">
        <v>1645</v>
      </c>
    </row>
    <row r="197" spans="2:65" s="1" customFormat="1" ht="25.5" customHeight="1">
      <c r="B197" s="131"/>
      <c r="C197" s="160" t="s">
        <v>420</v>
      </c>
      <c r="D197" s="160" t="s">
        <v>200</v>
      </c>
      <c r="E197" s="161" t="s">
        <v>965</v>
      </c>
      <c r="F197" s="228" t="s">
        <v>966</v>
      </c>
      <c r="G197" s="228"/>
      <c r="H197" s="228"/>
      <c r="I197" s="228"/>
      <c r="J197" s="162" t="s">
        <v>316</v>
      </c>
      <c r="K197" s="163">
        <v>40</v>
      </c>
      <c r="L197" s="230">
        <v>0</v>
      </c>
      <c r="M197" s="230"/>
      <c r="N197" s="220">
        <f t="shared" si="2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26"/>
        <v>0</v>
      </c>
      <c r="X197" s="166">
        <v>0</v>
      </c>
      <c r="Y197" s="166">
        <f t="shared" si="27"/>
        <v>0</v>
      </c>
      <c r="Z197" s="166">
        <v>0</v>
      </c>
      <c r="AA197" s="167">
        <f t="shared" si="28"/>
        <v>0</v>
      </c>
      <c r="AR197" s="18" t="s">
        <v>261</v>
      </c>
      <c r="AT197" s="18" t="s">
        <v>200</v>
      </c>
      <c r="AU197" s="18" t="s">
        <v>178</v>
      </c>
      <c r="AY197" s="18" t="s">
        <v>199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178</v>
      </c>
      <c r="BK197" s="168">
        <f t="shared" si="34"/>
        <v>0</v>
      </c>
      <c r="BL197" s="18" t="s">
        <v>261</v>
      </c>
      <c r="BM197" s="18" t="s">
        <v>1646</v>
      </c>
    </row>
    <row r="198" spans="2:65" s="1" customFormat="1" ht="25.5" customHeight="1">
      <c r="B198" s="131"/>
      <c r="C198" s="160" t="s">
        <v>424</v>
      </c>
      <c r="D198" s="160" t="s">
        <v>200</v>
      </c>
      <c r="E198" s="161" t="s">
        <v>1647</v>
      </c>
      <c r="F198" s="228" t="s">
        <v>1648</v>
      </c>
      <c r="G198" s="228"/>
      <c r="H198" s="228"/>
      <c r="I198" s="228"/>
      <c r="J198" s="162" t="s">
        <v>316</v>
      </c>
      <c r="K198" s="163">
        <v>2</v>
      </c>
      <c r="L198" s="230">
        <v>0</v>
      </c>
      <c r="M198" s="230"/>
      <c r="N198" s="220">
        <f t="shared" si="2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8" t="s">
        <v>261</v>
      </c>
      <c r="AT198" s="18" t="s">
        <v>200</v>
      </c>
      <c r="AU198" s="18" t="s">
        <v>178</v>
      </c>
      <c r="AY198" s="18" t="s">
        <v>199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178</v>
      </c>
      <c r="BK198" s="168">
        <f t="shared" si="34"/>
        <v>0</v>
      </c>
      <c r="BL198" s="18" t="s">
        <v>261</v>
      </c>
      <c r="BM198" s="18" t="s">
        <v>1649</v>
      </c>
    </row>
    <row r="199" spans="2:65" s="1" customFormat="1" ht="38.25" customHeight="1">
      <c r="B199" s="131"/>
      <c r="C199" s="160" t="s">
        <v>427</v>
      </c>
      <c r="D199" s="160" t="s">
        <v>200</v>
      </c>
      <c r="E199" s="161" t="s">
        <v>401</v>
      </c>
      <c r="F199" s="228" t="s">
        <v>402</v>
      </c>
      <c r="G199" s="228"/>
      <c r="H199" s="228"/>
      <c r="I199" s="228"/>
      <c r="J199" s="162" t="s">
        <v>334</v>
      </c>
      <c r="K199" s="164">
        <v>0</v>
      </c>
      <c r="L199" s="230">
        <v>0</v>
      </c>
      <c r="M199" s="230"/>
      <c r="N199" s="220">
        <f t="shared" si="2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26"/>
        <v>0</v>
      </c>
      <c r="X199" s="166">
        <v>0</v>
      </c>
      <c r="Y199" s="166">
        <f t="shared" si="27"/>
        <v>0</v>
      </c>
      <c r="Z199" s="166">
        <v>0</v>
      </c>
      <c r="AA199" s="167">
        <f t="shared" si="28"/>
        <v>0</v>
      </c>
      <c r="AR199" s="18" t="s">
        <v>261</v>
      </c>
      <c r="AT199" s="18" t="s">
        <v>200</v>
      </c>
      <c r="AU199" s="18" t="s">
        <v>178</v>
      </c>
      <c r="AY199" s="18" t="s">
        <v>199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178</v>
      </c>
      <c r="BK199" s="168">
        <f t="shared" si="34"/>
        <v>0</v>
      </c>
      <c r="BL199" s="18" t="s">
        <v>261</v>
      </c>
      <c r="BM199" s="18" t="s">
        <v>1650</v>
      </c>
    </row>
    <row r="200" spans="2:65" s="9" customFormat="1" ht="29.85" customHeight="1">
      <c r="B200" s="149"/>
      <c r="C200" s="150"/>
      <c r="D200" s="159" t="s">
        <v>171</v>
      </c>
      <c r="E200" s="159"/>
      <c r="F200" s="159"/>
      <c r="G200" s="159"/>
      <c r="H200" s="159"/>
      <c r="I200" s="159"/>
      <c r="J200" s="159"/>
      <c r="K200" s="159"/>
      <c r="L200" s="159"/>
      <c r="M200" s="159"/>
      <c r="N200" s="222">
        <f>BK200</f>
        <v>0</v>
      </c>
      <c r="O200" s="223"/>
      <c r="P200" s="223"/>
      <c r="Q200" s="223"/>
      <c r="R200" s="152"/>
      <c r="T200" s="153"/>
      <c r="U200" s="150"/>
      <c r="V200" s="150"/>
      <c r="W200" s="154">
        <f>SUM(W201:W204)</f>
        <v>0</v>
      </c>
      <c r="X200" s="150"/>
      <c r="Y200" s="154">
        <f>SUM(Y201:Y204)</f>
        <v>9.9514399999999989E-2</v>
      </c>
      <c r="Z200" s="150"/>
      <c r="AA200" s="155">
        <f>SUM(AA201:AA204)</f>
        <v>0</v>
      </c>
      <c r="AR200" s="156" t="s">
        <v>178</v>
      </c>
      <c r="AT200" s="157" t="s">
        <v>76</v>
      </c>
      <c r="AU200" s="157" t="s">
        <v>85</v>
      </c>
      <c r="AY200" s="156" t="s">
        <v>199</v>
      </c>
      <c r="BK200" s="158">
        <f>SUM(BK201:BK204)</f>
        <v>0</v>
      </c>
    </row>
    <row r="201" spans="2:65" s="1" customFormat="1" ht="25.5" customHeight="1">
      <c r="B201" s="131"/>
      <c r="C201" s="160" t="s">
        <v>430</v>
      </c>
      <c r="D201" s="160" t="s">
        <v>200</v>
      </c>
      <c r="E201" s="161" t="s">
        <v>405</v>
      </c>
      <c r="F201" s="228" t="s">
        <v>406</v>
      </c>
      <c r="G201" s="228"/>
      <c r="H201" s="228"/>
      <c r="I201" s="228"/>
      <c r="J201" s="162" t="s">
        <v>203</v>
      </c>
      <c r="K201" s="163">
        <v>40</v>
      </c>
      <c r="L201" s="230">
        <v>0</v>
      </c>
      <c r="M201" s="230"/>
      <c r="N201" s="220">
        <f>ROUND(L201*K201,3)</f>
        <v>0</v>
      </c>
      <c r="O201" s="220"/>
      <c r="P201" s="220"/>
      <c r="Q201" s="220"/>
      <c r="R201" s="134"/>
      <c r="T201" s="165" t="s">
        <v>5</v>
      </c>
      <c r="U201" s="43" t="s">
        <v>44</v>
      </c>
      <c r="V201" s="35"/>
      <c r="W201" s="166">
        <f>V201*K201</f>
        <v>0</v>
      </c>
      <c r="X201" s="166">
        <v>2.3000000000000001E-4</v>
      </c>
      <c r="Y201" s="166">
        <f>X201*K201</f>
        <v>9.1999999999999998E-3</v>
      </c>
      <c r="Z201" s="166">
        <v>0</v>
      </c>
      <c r="AA201" s="167">
        <f>Z201*K201</f>
        <v>0</v>
      </c>
      <c r="AR201" s="18" t="s">
        <v>261</v>
      </c>
      <c r="AT201" s="18" t="s">
        <v>200</v>
      </c>
      <c r="AU201" s="18" t="s">
        <v>178</v>
      </c>
      <c r="AY201" s="18" t="s">
        <v>199</v>
      </c>
      <c r="BE201" s="105">
        <f>IF(U201="základná",N201,0)</f>
        <v>0</v>
      </c>
      <c r="BF201" s="105">
        <f>IF(U201="znížená",N201,0)</f>
        <v>0</v>
      </c>
      <c r="BG201" s="105">
        <f>IF(U201="zákl. prenesená",N201,0)</f>
        <v>0</v>
      </c>
      <c r="BH201" s="105">
        <f>IF(U201="zníž. prenesená",N201,0)</f>
        <v>0</v>
      </c>
      <c r="BI201" s="105">
        <f>IF(U201="nulová",N201,0)</f>
        <v>0</v>
      </c>
      <c r="BJ201" s="18" t="s">
        <v>178</v>
      </c>
      <c r="BK201" s="168">
        <f>ROUND(L201*K201,3)</f>
        <v>0</v>
      </c>
      <c r="BL201" s="18" t="s">
        <v>261</v>
      </c>
      <c r="BM201" s="18" t="s">
        <v>1651</v>
      </c>
    </row>
    <row r="202" spans="2:65" s="1" customFormat="1" ht="38.25" customHeight="1">
      <c r="B202" s="131"/>
      <c r="C202" s="160" t="s">
        <v>433</v>
      </c>
      <c r="D202" s="160" t="s">
        <v>200</v>
      </c>
      <c r="E202" s="161" t="s">
        <v>409</v>
      </c>
      <c r="F202" s="228" t="s">
        <v>410</v>
      </c>
      <c r="G202" s="228"/>
      <c r="H202" s="228"/>
      <c r="I202" s="228"/>
      <c r="J202" s="162" t="s">
        <v>203</v>
      </c>
      <c r="K202" s="163">
        <v>205.26</v>
      </c>
      <c r="L202" s="230">
        <v>0</v>
      </c>
      <c r="M202" s="230"/>
      <c r="N202" s="220">
        <f>ROUND(L202*K202,3)</f>
        <v>0</v>
      </c>
      <c r="O202" s="220"/>
      <c r="P202" s="220"/>
      <c r="Q202" s="220"/>
      <c r="R202" s="134"/>
      <c r="T202" s="165" t="s">
        <v>5</v>
      </c>
      <c r="U202" s="43" t="s">
        <v>44</v>
      </c>
      <c r="V202" s="35"/>
      <c r="W202" s="166">
        <f>V202*K202</f>
        <v>0</v>
      </c>
      <c r="X202" s="166">
        <v>0</v>
      </c>
      <c r="Y202" s="166">
        <f>X202*K202</f>
        <v>0</v>
      </c>
      <c r="Z202" s="166">
        <v>0</v>
      </c>
      <c r="AA202" s="167">
        <f>Z202*K202</f>
        <v>0</v>
      </c>
      <c r="AR202" s="18" t="s">
        <v>261</v>
      </c>
      <c r="AT202" s="18" t="s">
        <v>200</v>
      </c>
      <c r="AU202" s="18" t="s">
        <v>178</v>
      </c>
      <c r="AY202" s="18" t="s">
        <v>199</v>
      </c>
      <c r="BE202" s="105">
        <f>IF(U202="základná",N202,0)</f>
        <v>0</v>
      </c>
      <c r="BF202" s="105">
        <f>IF(U202="znížená",N202,0)</f>
        <v>0</v>
      </c>
      <c r="BG202" s="105">
        <f>IF(U202="zákl. prenesená",N202,0)</f>
        <v>0</v>
      </c>
      <c r="BH202" s="105">
        <f>IF(U202="zníž. prenesená",N202,0)</f>
        <v>0</v>
      </c>
      <c r="BI202" s="105">
        <f>IF(U202="nulová",N202,0)</f>
        <v>0</v>
      </c>
      <c r="BJ202" s="18" t="s">
        <v>178</v>
      </c>
      <c r="BK202" s="168">
        <f>ROUND(L202*K202,3)</f>
        <v>0</v>
      </c>
      <c r="BL202" s="18" t="s">
        <v>261</v>
      </c>
      <c r="BM202" s="18" t="s">
        <v>1445</v>
      </c>
    </row>
    <row r="203" spans="2:65" s="1" customFormat="1" ht="25.5" customHeight="1">
      <c r="B203" s="131"/>
      <c r="C203" s="160" t="s">
        <v>436</v>
      </c>
      <c r="D203" s="160" t="s">
        <v>200</v>
      </c>
      <c r="E203" s="161" t="s">
        <v>974</v>
      </c>
      <c r="F203" s="228" t="s">
        <v>975</v>
      </c>
      <c r="G203" s="228"/>
      <c r="H203" s="228"/>
      <c r="I203" s="228"/>
      <c r="J203" s="162" t="s">
        <v>203</v>
      </c>
      <c r="K203" s="163">
        <v>205.26</v>
      </c>
      <c r="L203" s="230">
        <v>0</v>
      </c>
      <c r="M203" s="230"/>
      <c r="N203" s="220">
        <f>ROUND(L203*K203,3)</f>
        <v>0</v>
      </c>
      <c r="O203" s="220"/>
      <c r="P203" s="220"/>
      <c r="Q203" s="220"/>
      <c r="R203" s="134"/>
      <c r="T203" s="165" t="s">
        <v>5</v>
      </c>
      <c r="U203" s="43" t="s">
        <v>44</v>
      </c>
      <c r="V203" s="35"/>
      <c r="W203" s="166">
        <f>V203*K203</f>
        <v>0</v>
      </c>
      <c r="X203" s="166">
        <v>3.1E-4</v>
      </c>
      <c r="Y203" s="166">
        <f>X203*K203</f>
        <v>6.3630599999999995E-2</v>
      </c>
      <c r="Z203" s="166">
        <v>0</v>
      </c>
      <c r="AA203" s="167">
        <f>Z203*K203</f>
        <v>0</v>
      </c>
      <c r="AR203" s="18" t="s">
        <v>261</v>
      </c>
      <c r="AT203" s="18" t="s">
        <v>200</v>
      </c>
      <c r="AU203" s="18" t="s">
        <v>178</v>
      </c>
      <c r="AY203" s="18" t="s">
        <v>199</v>
      </c>
      <c r="BE203" s="105">
        <f>IF(U203="základná",N203,0)</f>
        <v>0</v>
      </c>
      <c r="BF203" s="105">
        <f>IF(U203="znížená",N203,0)</f>
        <v>0</v>
      </c>
      <c r="BG203" s="105">
        <f>IF(U203="zákl. prenesená",N203,0)</f>
        <v>0</v>
      </c>
      <c r="BH203" s="105">
        <f>IF(U203="zníž. prenesená",N203,0)</f>
        <v>0</v>
      </c>
      <c r="BI203" s="105">
        <f>IF(U203="nulová",N203,0)</f>
        <v>0</v>
      </c>
      <c r="BJ203" s="18" t="s">
        <v>178</v>
      </c>
      <c r="BK203" s="168">
        <f>ROUND(L203*K203,3)</f>
        <v>0</v>
      </c>
      <c r="BL203" s="18" t="s">
        <v>261</v>
      </c>
      <c r="BM203" s="18" t="s">
        <v>1446</v>
      </c>
    </row>
    <row r="204" spans="2:65" s="1" customFormat="1" ht="25.5" customHeight="1">
      <c r="B204" s="131"/>
      <c r="C204" s="160" t="s">
        <v>619</v>
      </c>
      <c r="D204" s="160" t="s">
        <v>200</v>
      </c>
      <c r="E204" s="161" t="s">
        <v>417</v>
      </c>
      <c r="F204" s="228" t="s">
        <v>418</v>
      </c>
      <c r="G204" s="228"/>
      <c r="H204" s="228"/>
      <c r="I204" s="228"/>
      <c r="J204" s="162" t="s">
        <v>203</v>
      </c>
      <c r="K204" s="163">
        <v>205.26</v>
      </c>
      <c r="L204" s="230">
        <v>0</v>
      </c>
      <c r="M204" s="230"/>
      <c r="N204" s="220">
        <f>ROUND(L204*K204,3)</f>
        <v>0</v>
      </c>
      <c r="O204" s="220"/>
      <c r="P204" s="220"/>
      <c r="Q204" s="220"/>
      <c r="R204" s="134"/>
      <c r="T204" s="165" t="s">
        <v>5</v>
      </c>
      <c r="U204" s="43" t="s">
        <v>44</v>
      </c>
      <c r="V204" s="35"/>
      <c r="W204" s="166">
        <f>V204*K204</f>
        <v>0</v>
      </c>
      <c r="X204" s="166">
        <v>1.2999999999999999E-4</v>
      </c>
      <c r="Y204" s="166">
        <f>X204*K204</f>
        <v>2.6683799999999997E-2</v>
      </c>
      <c r="Z204" s="166">
        <v>0</v>
      </c>
      <c r="AA204" s="167">
        <f>Z204*K204</f>
        <v>0</v>
      </c>
      <c r="AR204" s="18" t="s">
        <v>261</v>
      </c>
      <c r="AT204" s="18" t="s">
        <v>200</v>
      </c>
      <c r="AU204" s="18" t="s">
        <v>178</v>
      </c>
      <c r="AY204" s="18" t="s">
        <v>199</v>
      </c>
      <c r="BE204" s="105">
        <f>IF(U204="základná",N204,0)</f>
        <v>0</v>
      </c>
      <c r="BF204" s="105">
        <f>IF(U204="znížená",N204,0)</f>
        <v>0</v>
      </c>
      <c r="BG204" s="105">
        <f>IF(U204="zákl. prenesená",N204,0)</f>
        <v>0</v>
      </c>
      <c r="BH204" s="105">
        <f>IF(U204="zníž. prenesená",N204,0)</f>
        <v>0</v>
      </c>
      <c r="BI204" s="105">
        <f>IF(U204="nulová",N204,0)</f>
        <v>0</v>
      </c>
      <c r="BJ204" s="18" t="s">
        <v>178</v>
      </c>
      <c r="BK204" s="168">
        <f>ROUND(L204*K204,3)</f>
        <v>0</v>
      </c>
      <c r="BL204" s="18" t="s">
        <v>261</v>
      </c>
      <c r="BM204" s="18" t="s">
        <v>1447</v>
      </c>
    </row>
    <row r="205" spans="2:65" s="9" customFormat="1" ht="29.85" customHeight="1">
      <c r="B205" s="149"/>
      <c r="C205" s="150"/>
      <c r="D205" s="159" t="s">
        <v>867</v>
      </c>
      <c r="E205" s="159"/>
      <c r="F205" s="159"/>
      <c r="G205" s="159"/>
      <c r="H205" s="159"/>
      <c r="I205" s="159"/>
      <c r="J205" s="159"/>
      <c r="K205" s="159"/>
      <c r="L205" s="159"/>
      <c r="M205" s="159"/>
      <c r="N205" s="222">
        <f>BK205</f>
        <v>0</v>
      </c>
      <c r="O205" s="223"/>
      <c r="P205" s="223"/>
      <c r="Q205" s="223"/>
      <c r="R205" s="152"/>
      <c r="T205" s="153"/>
      <c r="U205" s="150"/>
      <c r="V205" s="150"/>
      <c r="W205" s="154">
        <f>SUM(W206:W207)</f>
        <v>0</v>
      </c>
      <c r="X205" s="150"/>
      <c r="Y205" s="154">
        <f>SUM(Y206:Y207)</f>
        <v>8.0280000000000004E-3</v>
      </c>
      <c r="Z205" s="150"/>
      <c r="AA205" s="155">
        <f>SUM(AA206:AA207)</f>
        <v>0</v>
      </c>
      <c r="AR205" s="156" t="s">
        <v>178</v>
      </c>
      <c r="AT205" s="157" t="s">
        <v>76</v>
      </c>
      <c r="AU205" s="157" t="s">
        <v>85</v>
      </c>
      <c r="AY205" s="156" t="s">
        <v>199</v>
      </c>
      <c r="BK205" s="158">
        <f>SUM(BK206:BK207)</f>
        <v>0</v>
      </c>
    </row>
    <row r="206" spans="2:65" s="1" customFormat="1" ht="16.5" customHeight="1">
      <c r="B206" s="131"/>
      <c r="C206" s="160" t="s">
        <v>623</v>
      </c>
      <c r="D206" s="160" t="s">
        <v>200</v>
      </c>
      <c r="E206" s="161" t="s">
        <v>978</v>
      </c>
      <c r="F206" s="228" t="s">
        <v>979</v>
      </c>
      <c r="G206" s="228"/>
      <c r="H206" s="228"/>
      <c r="I206" s="228"/>
      <c r="J206" s="162" t="s">
        <v>203</v>
      </c>
      <c r="K206" s="163">
        <v>4.46</v>
      </c>
      <c r="L206" s="230">
        <v>0</v>
      </c>
      <c r="M206" s="230"/>
      <c r="N206" s="220">
        <f>ROUND(L206*K206,3)</f>
        <v>0</v>
      </c>
      <c r="O206" s="220"/>
      <c r="P206" s="220"/>
      <c r="Q206" s="220"/>
      <c r="R206" s="134"/>
      <c r="T206" s="165" t="s">
        <v>5</v>
      </c>
      <c r="U206" s="43" t="s">
        <v>44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8" t="s">
        <v>261</v>
      </c>
      <c r="AT206" s="18" t="s">
        <v>200</v>
      </c>
      <c r="AU206" s="18" t="s">
        <v>178</v>
      </c>
      <c r="AY206" s="18" t="s">
        <v>199</v>
      </c>
      <c r="BE206" s="105">
        <f>IF(U206="základná",N206,0)</f>
        <v>0</v>
      </c>
      <c r="BF206" s="105">
        <f>IF(U206="znížená",N206,0)</f>
        <v>0</v>
      </c>
      <c r="BG206" s="105">
        <f>IF(U206="zákl. prenesená",N206,0)</f>
        <v>0</v>
      </c>
      <c r="BH206" s="105">
        <f>IF(U206="zníž. prenesená",N206,0)</f>
        <v>0</v>
      </c>
      <c r="BI206" s="105">
        <f>IF(U206="nulová",N206,0)</f>
        <v>0</v>
      </c>
      <c r="BJ206" s="18" t="s">
        <v>178</v>
      </c>
      <c r="BK206" s="168">
        <f>ROUND(L206*K206,3)</f>
        <v>0</v>
      </c>
      <c r="BL206" s="18" t="s">
        <v>261</v>
      </c>
      <c r="BM206" s="18" t="s">
        <v>1448</v>
      </c>
    </row>
    <row r="207" spans="2:65" s="1" customFormat="1" ht="25.5" customHeight="1">
      <c r="B207" s="131"/>
      <c r="C207" s="160" t="s">
        <v>627</v>
      </c>
      <c r="D207" s="160" t="s">
        <v>200</v>
      </c>
      <c r="E207" s="161" t="s">
        <v>981</v>
      </c>
      <c r="F207" s="228" t="s">
        <v>982</v>
      </c>
      <c r="G207" s="228"/>
      <c r="H207" s="228"/>
      <c r="I207" s="228"/>
      <c r="J207" s="162" t="s">
        <v>203</v>
      </c>
      <c r="K207" s="163">
        <v>44.6</v>
      </c>
      <c r="L207" s="230">
        <v>0</v>
      </c>
      <c r="M207" s="230"/>
      <c r="N207" s="220">
        <f>ROUND(L207*K207,3)</f>
        <v>0</v>
      </c>
      <c r="O207" s="220"/>
      <c r="P207" s="220"/>
      <c r="Q207" s="220"/>
      <c r="R207" s="134"/>
      <c r="T207" s="165" t="s">
        <v>5</v>
      </c>
      <c r="U207" s="43" t="s">
        <v>44</v>
      </c>
      <c r="V207" s="35"/>
      <c r="W207" s="166">
        <f>V207*K207</f>
        <v>0</v>
      </c>
      <c r="X207" s="166">
        <v>1.8000000000000001E-4</v>
      </c>
      <c r="Y207" s="166">
        <f>X207*K207</f>
        <v>8.0280000000000004E-3</v>
      </c>
      <c r="Z207" s="166">
        <v>0</v>
      </c>
      <c r="AA207" s="167">
        <f>Z207*K207</f>
        <v>0</v>
      </c>
      <c r="AR207" s="18" t="s">
        <v>261</v>
      </c>
      <c r="AT207" s="18" t="s">
        <v>200</v>
      </c>
      <c r="AU207" s="18" t="s">
        <v>178</v>
      </c>
      <c r="AY207" s="18" t="s">
        <v>199</v>
      </c>
      <c r="BE207" s="105">
        <f>IF(U207="základná",N207,0)</f>
        <v>0</v>
      </c>
      <c r="BF207" s="105">
        <f>IF(U207="znížená",N207,0)</f>
        <v>0</v>
      </c>
      <c r="BG207" s="105">
        <f>IF(U207="zákl. prenesená",N207,0)</f>
        <v>0</v>
      </c>
      <c r="BH207" s="105">
        <f>IF(U207="zníž. prenesená",N207,0)</f>
        <v>0</v>
      </c>
      <c r="BI207" s="105">
        <f>IF(U207="nulová",N207,0)</f>
        <v>0</v>
      </c>
      <c r="BJ207" s="18" t="s">
        <v>178</v>
      </c>
      <c r="BK207" s="168">
        <f>ROUND(L207*K207,3)</f>
        <v>0</v>
      </c>
      <c r="BL207" s="18" t="s">
        <v>261</v>
      </c>
      <c r="BM207" s="18" t="s">
        <v>1449</v>
      </c>
    </row>
    <row r="208" spans="2:65" s="9" customFormat="1" ht="37.35" customHeight="1">
      <c r="B208" s="149"/>
      <c r="C208" s="150"/>
      <c r="D208" s="151" t="s">
        <v>868</v>
      </c>
      <c r="E208" s="151"/>
      <c r="F208" s="151"/>
      <c r="G208" s="151"/>
      <c r="H208" s="151"/>
      <c r="I208" s="151"/>
      <c r="J208" s="151"/>
      <c r="K208" s="151"/>
      <c r="L208" s="151"/>
      <c r="M208" s="151"/>
      <c r="N208" s="224">
        <f>BK208</f>
        <v>0</v>
      </c>
      <c r="O208" s="225"/>
      <c r="P208" s="225"/>
      <c r="Q208" s="225"/>
      <c r="R208" s="152"/>
      <c r="T208" s="153"/>
      <c r="U208" s="150"/>
      <c r="V208" s="150"/>
      <c r="W208" s="154">
        <f>W209</f>
        <v>0</v>
      </c>
      <c r="X208" s="150"/>
      <c r="Y208" s="154">
        <f>Y209</f>
        <v>0</v>
      </c>
      <c r="Z208" s="150"/>
      <c r="AA208" s="155">
        <f>AA209</f>
        <v>0</v>
      </c>
      <c r="AR208" s="156" t="s">
        <v>209</v>
      </c>
      <c r="AT208" s="157" t="s">
        <v>76</v>
      </c>
      <c r="AU208" s="157" t="s">
        <v>77</v>
      </c>
      <c r="AY208" s="156" t="s">
        <v>199</v>
      </c>
      <c r="BK208" s="158">
        <f>BK209</f>
        <v>0</v>
      </c>
    </row>
    <row r="209" spans="2:65" s="9" customFormat="1" ht="19.95" customHeight="1">
      <c r="B209" s="149"/>
      <c r="C209" s="150"/>
      <c r="D209" s="159" t="s">
        <v>1375</v>
      </c>
      <c r="E209" s="159"/>
      <c r="F209" s="159"/>
      <c r="G209" s="159"/>
      <c r="H209" s="159"/>
      <c r="I209" s="159"/>
      <c r="J209" s="159"/>
      <c r="K209" s="159"/>
      <c r="L209" s="159"/>
      <c r="M209" s="159"/>
      <c r="N209" s="226">
        <f>BK209</f>
        <v>0</v>
      </c>
      <c r="O209" s="227"/>
      <c r="P209" s="227"/>
      <c r="Q209" s="227"/>
      <c r="R209" s="152"/>
      <c r="T209" s="153"/>
      <c r="U209" s="150"/>
      <c r="V209" s="150"/>
      <c r="W209" s="154">
        <f>W210</f>
        <v>0</v>
      </c>
      <c r="X209" s="150"/>
      <c r="Y209" s="154">
        <f>Y210</f>
        <v>0</v>
      </c>
      <c r="Z209" s="150"/>
      <c r="AA209" s="155">
        <f>AA210</f>
        <v>0</v>
      </c>
      <c r="AR209" s="156" t="s">
        <v>209</v>
      </c>
      <c r="AT209" s="157" t="s">
        <v>76</v>
      </c>
      <c r="AU209" s="157" t="s">
        <v>85</v>
      </c>
      <c r="AY209" s="156" t="s">
        <v>199</v>
      </c>
      <c r="BK209" s="158">
        <f>BK210</f>
        <v>0</v>
      </c>
    </row>
    <row r="210" spans="2:65" s="1" customFormat="1" ht="25.5" customHeight="1">
      <c r="B210" s="131"/>
      <c r="C210" s="160" t="s">
        <v>631</v>
      </c>
      <c r="D210" s="160" t="s">
        <v>200</v>
      </c>
      <c r="E210" s="161" t="s">
        <v>1652</v>
      </c>
      <c r="F210" s="228" t="s">
        <v>1653</v>
      </c>
      <c r="G210" s="228"/>
      <c r="H210" s="228"/>
      <c r="I210" s="228"/>
      <c r="J210" s="162" t="s">
        <v>251</v>
      </c>
      <c r="K210" s="163">
        <v>30</v>
      </c>
      <c r="L210" s="230">
        <v>0</v>
      </c>
      <c r="M210" s="230"/>
      <c r="N210" s="220">
        <f>ROUND(L210*K210,3)</f>
        <v>0</v>
      </c>
      <c r="O210" s="220"/>
      <c r="P210" s="220"/>
      <c r="Q210" s="220"/>
      <c r="R210" s="134"/>
      <c r="T210" s="165" t="s">
        <v>5</v>
      </c>
      <c r="U210" s="43" t="s">
        <v>44</v>
      </c>
      <c r="V210" s="35"/>
      <c r="W210" s="166">
        <f>V210*K210</f>
        <v>0</v>
      </c>
      <c r="X210" s="166">
        <v>0</v>
      </c>
      <c r="Y210" s="166">
        <f>X210*K210</f>
        <v>0</v>
      </c>
      <c r="Z210" s="166">
        <v>0</v>
      </c>
      <c r="AA210" s="167">
        <f>Z210*K210</f>
        <v>0</v>
      </c>
      <c r="AR210" s="18" t="s">
        <v>631</v>
      </c>
      <c r="AT210" s="18" t="s">
        <v>200</v>
      </c>
      <c r="AU210" s="18" t="s">
        <v>178</v>
      </c>
      <c r="AY210" s="18" t="s">
        <v>199</v>
      </c>
      <c r="BE210" s="105">
        <f>IF(U210="základná",N210,0)</f>
        <v>0</v>
      </c>
      <c r="BF210" s="105">
        <f>IF(U210="znížená",N210,0)</f>
        <v>0</v>
      </c>
      <c r="BG210" s="105">
        <f>IF(U210="zákl. prenesená",N210,0)</f>
        <v>0</v>
      </c>
      <c r="BH210" s="105">
        <f>IF(U210="zníž. prenesená",N210,0)</f>
        <v>0</v>
      </c>
      <c r="BI210" s="105">
        <f>IF(U210="nulová",N210,0)</f>
        <v>0</v>
      </c>
      <c r="BJ210" s="18" t="s">
        <v>178</v>
      </c>
      <c r="BK210" s="168">
        <f>ROUND(L210*K210,3)</f>
        <v>0</v>
      </c>
      <c r="BL210" s="18" t="s">
        <v>631</v>
      </c>
      <c r="BM210" s="18" t="s">
        <v>1654</v>
      </c>
    </row>
    <row r="211" spans="2:65" s="9" customFormat="1" ht="37.35" customHeight="1">
      <c r="B211" s="149"/>
      <c r="C211" s="150"/>
      <c r="D211" s="151" t="s">
        <v>172</v>
      </c>
      <c r="E211" s="151"/>
      <c r="F211" s="151"/>
      <c r="G211" s="151"/>
      <c r="H211" s="151"/>
      <c r="I211" s="151"/>
      <c r="J211" s="151"/>
      <c r="K211" s="151"/>
      <c r="L211" s="151"/>
      <c r="M211" s="151"/>
      <c r="N211" s="259">
        <f>BK211</f>
        <v>0</v>
      </c>
      <c r="O211" s="260"/>
      <c r="P211" s="260"/>
      <c r="Q211" s="260"/>
      <c r="R211" s="152"/>
      <c r="T211" s="153"/>
      <c r="U211" s="150"/>
      <c r="V211" s="150"/>
      <c r="W211" s="154">
        <f>SUM(W212:W216)</f>
        <v>0</v>
      </c>
      <c r="X211" s="150"/>
      <c r="Y211" s="154">
        <f>SUM(Y212:Y216)</f>
        <v>0</v>
      </c>
      <c r="Z211" s="150"/>
      <c r="AA211" s="155">
        <f>SUM(AA212:AA216)</f>
        <v>0</v>
      </c>
      <c r="AR211" s="156" t="s">
        <v>204</v>
      </c>
      <c r="AT211" s="157" t="s">
        <v>76</v>
      </c>
      <c r="AU211" s="157" t="s">
        <v>77</v>
      </c>
      <c r="AY211" s="156" t="s">
        <v>199</v>
      </c>
      <c r="BK211" s="158">
        <f>SUM(BK212:BK216)</f>
        <v>0</v>
      </c>
    </row>
    <row r="212" spans="2:65" s="1" customFormat="1" ht="51" customHeight="1">
      <c r="B212" s="131"/>
      <c r="C212" s="160" t="s">
        <v>633</v>
      </c>
      <c r="D212" s="160" t="s">
        <v>200</v>
      </c>
      <c r="E212" s="161" t="s">
        <v>85</v>
      </c>
      <c r="F212" s="228" t="s">
        <v>421</v>
      </c>
      <c r="G212" s="228"/>
      <c r="H212" s="228"/>
      <c r="I212" s="228"/>
      <c r="J212" s="162" t="s">
        <v>5</v>
      </c>
      <c r="K212" s="163">
        <v>0</v>
      </c>
      <c r="L212" s="230">
        <v>0</v>
      </c>
      <c r="M212" s="230"/>
      <c r="N212" s="220">
        <f>ROUND(L212*K212,3)</f>
        <v>0</v>
      </c>
      <c r="O212" s="220"/>
      <c r="P212" s="220"/>
      <c r="Q212" s="220"/>
      <c r="R212" s="134"/>
      <c r="T212" s="165" t="s">
        <v>5</v>
      </c>
      <c r="U212" s="43" t="s">
        <v>44</v>
      </c>
      <c r="V212" s="35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8" t="s">
        <v>422</v>
      </c>
      <c r="AT212" s="18" t="s">
        <v>200</v>
      </c>
      <c r="AU212" s="18" t="s">
        <v>85</v>
      </c>
      <c r="AY212" s="18" t="s">
        <v>199</v>
      </c>
      <c r="BE212" s="105">
        <f>IF(U212="základná",N212,0)</f>
        <v>0</v>
      </c>
      <c r="BF212" s="105">
        <f>IF(U212="znížená",N212,0)</f>
        <v>0</v>
      </c>
      <c r="BG212" s="105">
        <f>IF(U212="zákl. prenesená",N212,0)</f>
        <v>0</v>
      </c>
      <c r="BH212" s="105">
        <f>IF(U212="zníž. prenesená",N212,0)</f>
        <v>0</v>
      </c>
      <c r="BI212" s="105">
        <f>IF(U212="nulová",N212,0)</f>
        <v>0</v>
      </c>
      <c r="BJ212" s="18" t="s">
        <v>178</v>
      </c>
      <c r="BK212" s="168">
        <f>ROUND(L212*K212,3)</f>
        <v>0</v>
      </c>
      <c r="BL212" s="18" t="s">
        <v>422</v>
      </c>
      <c r="BM212" s="18" t="s">
        <v>1655</v>
      </c>
    </row>
    <row r="213" spans="2:65" s="1" customFormat="1" ht="51" customHeight="1">
      <c r="B213" s="131"/>
      <c r="C213" s="160" t="s">
        <v>635</v>
      </c>
      <c r="D213" s="160" t="s">
        <v>200</v>
      </c>
      <c r="E213" s="161" t="s">
        <v>178</v>
      </c>
      <c r="F213" s="228" t="s">
        <v>425</v>
      </c>
      <c r="G213" s="228"/>
      <c r="H213" s="228"/>
      <c r="I213" s="228"/>
      <c r="J213" s="162" t="s">
        <v>5</v>
      </c>
      <c r="K213" s="163">
        <v>0</v>
      </c>
      <c r="L213" s="230">
        <v>0</v>
      </c>
      <c r="M213" s="230"/>
      <c r="N213" s="220">
        <f>ROUND(L213*K213,3)</f>
        <v>0</v>
      </c>
      <c r="O213" s="220"/>
      <c r="P213" s="220"/>
      <c r="Q213" s="220"/>
      <c r="R213" s="134"/>
      <c r="T213" s="165" t="s">
        <v>5</v>
      </c>
      <c r="U213" s="43" t="s">
        <v>44</v>
      </c>
      <c r="V213" s="35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8" t="s">
        <v>422</v>
      </c>
      <c r="AT213" s="18" t="s">
        <v>200</v>
      </c>
      <c r="AU213" s="18" t="s">
        <v>85</v>
      </c>
      <c r="AY213" s="18" t="s">
        <v>199</v>
      </c>
      <c r="BE213" s="105">
        <f>IF(U213="základná",N213,0)</f>
        <v>0</v>
      </c>
      <c r="BF213" s="105">
        <f>IF(U213="znížená",N213,0)</f>
        <v>0</v>
      </c>
      <c r="BG213" s="105">
        <f>IF(U213="zákl. prenesená",N213,0)</f>
        <v>0</v>
      </c>
      <c r="BH213" s="105">
        <f>IF(U213="zníž. prenesená",N213,0)</f>
        <v>0</v>
      </c>
      <c r="BI213" s="105">
        <f>IF(U213="nulová",N213,0)</f>
        <v>0</v>
      </c>
      <c r="BJ213" s="18" t="s">
        <v>178</v>
      </c>
      <c r="BK213" s="168">
        <f>ROUND(L213*K213,3)</f>
        <v>0</v>
      </c>
      <c r="BL213" s="18" t="s">
        <v>422</v>
      </c>
      <c r="BM213" s="18" t="s">
        <v>1656</v>
      </c>
    </row>
    <row r="214" spans="2:65" s="1" customFormat="1" ht="63.75" customHeight="1">
      <c r="B214" s="131"/>
      <c r="C214" s="160" t="s">
        <v>637</v>
      </c>
      <c r="D214" s="160" t="s">
        <v>200</v>
      </c>
      <c r="E214" s="161" t="s">
        <v>209</v>
      </c>
      <c r="F214" s="228" t="s">
        <v>428</v>
      </c>
      <c r="G214" s="228"/>
      <c r="H214" s="228"/>
      <c r="I214" s="228"/>
      <c r="J214" s="162" t="s">
        <v>5</v>
      </c>
      <c r="K214" s="163">
        <v>0</v>
      </c>
      <c r="L214" s="230">
        <v>0</v>
      </c>
      <c r="M214" s="230"/>
      <c r="N214" s="220">
        <f>ROUND(L214*K214,3)</f>
        <v>0</v>
      </c>
      <c r="O214" s="220"/>
      <c r="P214" s="220"/>
      <c r="Q214" s="220"/>
      <c r="R214" s="134"/>
      <c r="T214" s="165" t="s">
        <v>5</v>
      </c>
      <c r="U214" s="43" t="s">
        <v>44</v>
      </c>
      <c r="V214" s="35"/>
      <c r="W214" s="166">
        <f>V214*K214</f>
        <v>0</v>
      </c>
      <c r="X214" s="166">
        <v>0</v>
      </c>
      <c r="Y214" s="166">
        <f>X214*K214</f>
        <v>0</v>
      </c>
      <c r="Z214" s="166">
        <v>0</v>
      </c>
      <c r="AA214" s="167">
        <f>Z214*K214</f>
        <v>0</v>
      </c>
      <c r="AR214" s="18" t="s">
        <v>422</v>
      </c>
      <c r="AT214" s="18" t="s">
        <v>200</v>
      </c>
      <c r="AU214" s="18" t="s">
        <v>85</v>
      </c>
      <c r="AY214" s="18" t="s">
        <v>199</v>
      </c>
      <c r="BE214" s="105">
        <f>IF(U214="základná",N214,0)</f>
        <v>0</v>
      </c>
      <c r="BF214" s="105">
        <f>IF(U214="znížená",N214,0)</f>
        <v>0</v>
      </c>
      <c r="BG214" s="105">
        <f>IF(U214="zákl. prenesená",N214,0)</f>
        <v>0</v>
      </c>
      <c r="BH214" s="105">
        <f>IF(U214="zníž. prenesená",N214,0)</f>
        <v>0</v>
      </c>
      <c r="BI214" s="105">
        <f>IF(U214="nulová",N214,0)</f>
        <v>0</v>
      </c>
      <c r="BJ214" s="18" t="s">
        <v>178</v>
      </c>
      <c r="BK214" s="168">
        <f>ROUND(L214*K214,3)</f>
        <v>0</v>
      </c>
      <c r="BL214" s="18" t="s">
        <v>422</v>
      </c>
      <c r="BM214" s="18" t="s">
        <v>1657</v>
      </c>
    </row>
    <row r="215" spans="2:65" s="1" customFormat="1" ht="51" customHeight="1">
      <c r="B215" s="131"/>
      <c r="C215" s="160" t="s">
        <v>639</v>
      </c>
      <c r="D215" s="160" t="s">
        <v>200</v>
      </c>
      <c r="E215" s="161" t="s">
        <v>216</v>
      </c>
      <c r="F215" s="228" t="s">
        <v>431</v>
      </c>
      <c r="G215" s="228"/>
      <c r="H215" s="228"/>
      <c r="I215" s="228"/>
      <c r="J215" s="162" t="s">
        <v>5</v>
      </c>
      <c r="K215" s="163">
        <v>0</v>
      </c>
      <c r="L215" s="230">
        <v>0</v>
      </c>
      <c r="M215" s="230"/>
      <c r="N215" s="220">
        <f>ROUND(L215*K215,3)</f>
        <v>0</v>
      </c>
      <c r="O215" s="220"/>
      <c r="P215" s="220"/>
      <c r="Q215" s="220"/>
      <c r="R215" s="134"/>
      <c r="T215" s="165" t="s">
        <v>5</v>
      </c>
      <c r="U215" s="43" t="s">
        <v>44</v>
      </c>
      <c r="V215" s="35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8" t="s">
        <v>422</v>
      </c>
      <c r="AT215" s="18" t="s">
        <v>200</v>
      </c>
      <c r="AU215" s="18" t="s">
        <v>85</v>
      </c>
      <c r="AY215" s="18" t="s">
        <v>199</v>
      </c>
      <c r="BE215" s="105">
        <f>IF(U215="základná",N215,0)</f>
        <v>0</v>
      </c>
      <c r="BF215" s="105">
        <f>IF(U215="znížená",N215,0)</f>
        <v>0</v>
      </c>
      <c r="BG215" s="105">
        <f>IF(U215="zákl. prenesená",N215,0)</f>
        <v>0</v>
      </c>
      <c r="BH215" s="105">
        <f>IF(U215="zníž. prenesená",N215,0)</f>
        <v>0</v>
      </c>
      <c r="BI215" s="105">
        <f>IF(U215="nulová",N215,0)</f>
        <v>0</v>
      </c>
      <c r="BJ215" s="18" t="s">
        <v>178</v>
      </c>
      <c r="BK215" s="168">
        <f>ROUND(L215*K215,3)</f>
        <v>0</v>
      </c>
      <c r="BL215" s="18" t="s">
        <v>422</v>
      </c>
      <c r="BM215" s="18" t="s">
        <v>1658</v>
      </c>
    </row>
    <row r="216" spans="2:65" s="1" customFormat="1" ht="25.5" customHeight="1">
      <c r="B216" s="131"/>
      <c r="C216" s="160" t="s">
        <v>641</v>
      </c>
      <c r="D216" s="160" t="s">
        <v>200</v>
      </c>
      <c r="E216" s="161" t="s">
        <v>220</v>
      </c>
      <c r="F216" s="228" t="s">
        <v>434</v>
      </c>
      <c r="G216" s="228"/>
      <c r="H216" s="228"/>
      <c r="I216" s="228"/>
      <c r="J216" s="162" t="s">
        <v>5</v>
      </c>
      <c r="K216" s="163">
        <v>0</v>
      </c>
      <c r="L216" s="230">
        <v>0</v>
      </c>
      <c r="M216" s="230"/>
      <c r="N216" s="220">
        <f>ROUND(L216*K216,3)</f>
        <v>0</v>
      </c>
      <c r="O216" s="220"/>
      <c r="P216" s="220"/>
      <c r="Q216" s="220"/>
      <c r="R216" s="134"/>
      <c r="T216" s="165" t="s">
        <v>5</v>
      </c>
      <c r="U216" s="43" t="s">
        <v>44</v>
      </c>
      <c r="V216" s="35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8" t="s">
        <v>422</v>
      </c>
      <c r="AT216" s="18" t="s">
        <v>200</v>
      </c>
      <c r="AU216" s="18" t="s">
        <v>85</v>
      </c>
      <c r="AY216" s="18" t="s">
        <v>199</v>
      </c>
      <c r="BE216" s="105">
        <f>IF(U216="základná",N216,0)</f>
        <v>0</v>
      </c>
      <c r="BF216" s="105">
        <f>IF(U216="znížená",N216,0)</f>
        <v>0</v>
      </c>
      <c r="BG216" s="105">
        <f>IF(U216="zákl. prenesená",N216,0)</f>
        <v>0</v>
      </c>
      <c r="BH216" s="105">
        <f>IF(U216="zníž. prenesená",N216,0)</f>
        <v>0</v>
      </c>
      <c r="BI216" s="105">
        <f>IF(U216="nulová",N216,0)</f>
        <v>0</v>
      </c>
      <c r="BJ216" s="18" t="s">
        <v>178</v>
      </c>
      <c r="BK216" s="168">
        <f>ROUND(L216*K216,3)</f>
        <v>0</v>
      </c>
      <c r="BL216" s="18" t="s">
        <v>422</v>
      </c>
      <c r="BM216" s="18" t="s">
        <v>1659</v>
      </c>
    </row>
    <row r="217" spans="2:65" s="9" customFormat="1" ht="37.35" customHeight="1">
      <c r="B217" s="149"/>
      <c r="C217" s="150"/>
      <c r="D217" s="151" t="s">
        <v>173</v>
      </c>
      <c r="E217" s="151"/>
      <c r="F217" s="151"/>
      <c r="G217" s="151"/>
      <c r="H217" s="151"/>
      <c r="I217" s="151"/>
      <c r="J217" s="151"/>
      <c r="K217" s="151"/>
      <c r="L217" s="151"/>
      <c r="M217" s="151"/>
      <c r="N217" s="224">
        <f>BK217</f>
        <v>0</v>
      </c>
      <c r="O217" s="225"/>
      <c r="P217" s="225"/>
      <c r="Q217" s="225"/>
      <c r="R217" s="152"/>
      <c r="T217" s="153"/>
      <c r="U217" s="150"/>
      <c r="V217" s="150"/>
      <c r="W217" s="154">
        <f>W218</f>
        <v>0</v>
      </c>
      <c r="X217" s="150"/>
      <c r="Y217" s="154">
        <f>Y218</f>
        <v>0</v>
      </c>
      <c r="Z217" s="150"/>
      <c r="AA217" s="155">
        <f>AA218</f>
        <v>0</v>
      </c>
      <c r="AR217" s="156" t="s">
        <v>216</v>
      </c>
      <c r="AT217" s="157" t="s">
        <v>76</v>
      </c>
      <c r="AU217" s="157" t="s">
        <v>77</v>
      </c>
      <c r="AY217" s="156" t="s">
        <v>199</v>
      </c>
      <c r="BK217" s="158">
        <f>BK218</f>
        <v>0</v>
      </c>
    </row>
    <row r="218" spans="2:65" s="9" customFormat="1" ht="19.95" customHeight="1">
      <c r="B218" s="149"/>
      <c r="C218" s="150"/>
      <c r="D218" s="159" t="s">
        <v>174</v>
      </c>
      <c r="E218" s="159"/>
      <c r="F218" s="159"/>
      <c r="G218" s="159"/>
      <c r="H218" s="159"/>
      <c r="I218" s="159"/>
      <c r="J218" s="159"/>
      <c r="K218" s="159"/>
      <c r="L218" s="159"/>
      <c r="M218" s="159"/>
      <c r="N218" s="226">
        <f>BK218</f>
        <v>0</v>
      </c>
      <c r="O218" s="227"/>
      <c r="P218" s="227"/>
      <c r="Q218" s="227"/>
      <c r="R218" s="152"/>
      <c r="T218" s="153"/>
      <c r="U218" s="150"/>
      <c r="V218" s="150"/>
      <c r="W218" s="154">
        <f>W219</f>
        <v>0</v>
      </c>
      <c r="X218" s="150"/>
      <c r="Y218" s="154">
        <f>Y219</f>
        <v>0</v>
      </c>
      <c r="Z218" s="150"/>
      <c r="AA218" s="155">
        <f>AA219</f>
        <v>0</v>
      </c>
      <c r="AR218" s="156" t="s">
        <v>216</v>
      </c>
      <c r="AT218" s="157" t="s">
        <v>76</v>
      </c>
      <c r="AU218" s="157" t="s">
        <v>85</v>
      </c>
      <c r="AY218" s="156" t="s">
        <v>199</v>
      </c>
      <c r="BK218" s="158">
        <f>BK219</f>
        <v>0</v>
      </c>
    </row>
    <row r="219" spans="2:65" s="1" customFormat="1" ht="25.5" customHeight="1">
      <c r="B219" s="131"/>
      <c r="C219" s="160" t="s">
        <v>861</v>
      </c>
      <c r="D219" s="160" t="s">
        <v>200</v>
      </c>
      <c r="E219" s="161" t="s">
        <v>437</v>
      </c>
      <c r="F219" s="228" t="s">
        <v>438</v>
      </c>
      <c r="G219" s="228"/>
      <c r="H219" s="228"/>
      <c r="I219" s="228"/>
      <c r="J219" s="162" t="s">
        <v>439</v>
      </c>
      <c r="K219" s="163">
        <v>1</v>
      </c>
      <c r="L219" s="230">
        <v>0</v>
      </c>
      <c r="M219" s="230"/>
      <c r="N219" s="220">
        <f>ROUND(L219*K219,3)</f>
        <v>0</v>
      </c>
      <c r="O219" s="220"/>
      <c r="P219" s="220"/>
      <c r="Q219" s="220"/>
      <c r="R219" s="134"/>
      <c r="T219" s="165" t="s">
        <v>5</v>
      </c>
      <c r="U219" s="43" t="s">
        <v>44</v>
      </c>
      <c r="V219" s="35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8" t="s">
        <v>440</v>
      </c>
      <c r="AT219" s="18" t="s">
        <v>200</v>
      </c>
      <c r="AU219" s="18" t="s">
        <v>178</v>
      </c>
      <c r="AY219" s="18" t="s">
        <v>199</v>
      </c>
      <c r="BE219" s="105">
        <f>IF(U219="základná",N219,0)</f>
        <v>0</v>
      </c>
      <c r="BF219" s="105">
        <f>IF(U219="znížená",N219,0)</f>
        <v>0</v>
      </c>
      <c r="BG219" s="105">
        <f>IF(U219="zákl. prenesená",N219,0)</f>
        <v>0</v>
      </c>
      <c r="BH219" s="105">
        <f>IF(U219="zníž. prenesená",N219,0)</f>
        <v>0</v>
      </c>
      <c r="BI219" s="105">
        <f>IF(U219="nulová",N219,0)</f>
        <v>0</v>
      </c>
      <c r="BJ219" s="18" t="s">
        <v>178</v>
      </c>
      <c r="BK219" s="168">
        <f>ROUND(L219*K219,3)</f>
        <v>0</v>
      </c>
      <c r="BL219" s="18" t="s">
        <v>440</v>
      </c>
      <c r="BM219" s="18" t="s">
        <v>1660</v>
      </c>
    </row>
    <row r="220" spans="2:65" s="1" customFormat="1" ht="49.95" customHeight="1">
      <c r="B220" s="34"/>
      <c r="C220" s="35"/>
      <c r="D220" s="151"/>
      <c r="E220" s="35"/>
      <c r="F220" s="35"/>
      <c r="G220" s="35"/>
      <c r="H220" s="35"/>
      <c r="I220" s="35"/>
      <c r="J220" s="35"/>
      <c r="K220" s="35"/>
      <c r="L220" s="35"/>
      <c r="M220" s="35"/>
      <c r="N220" s="224"/>
      <c r="O220" s="225"/>
      <c r="P220" s="225"/>
      <c r="Q220" s="225"/>
      <c r="R220" s="36"/>
      <c r="T220" s="173"/>
      <c r="U220" s="55"/>
      <c r="V220" s="55"/>
      <c r="W220" s="55"/>
      <c r="X220" s="55"/>
      <c r="Y220" s="55"/>
      <c r="Z220" s="55"/>
      <c r="AA220" s="57"/>
      <c r="AT220" s="18"/>
      <c r="AU220" s="18"/>
      <c r="AY220" s="18"/>
      <c r="BK220" s="168"/>
    </row>
    <row r="221" spans="2:65" s="1" customFormat="1" ht="6.9" customHeight="1">
      <c r="B221" s="58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60"/>
    </row>
  </sheetData>
  <mergeCells count="308">
    <mergeCell ref="F207:I207"/>
    <mergeCell ref="F206:I206"/>
    <mergeCell ref="F210:I210"/>
    <mergeCell ref="F212:I212"/>
    <mergeCell ref="F213:I213"/>
    <mergeCell ref="F214:I214"/>
    <mergeCell ref="F215:I215"/>
    <mergeCell ref="F216:I216"/>
    <mergeCell ref="F219:I219"/>
    <mergeCell ref="N171:Q171"/>
    <mergeCell ref="N174:Q174"/>
    <mergeCell ref="N219:Q219"/>
    <mergeCell ref="N211:Q211"/>
    <mergeCell ref="N217:Q217"/>
    <mergeCell ref="N218:Q218"/>
    <mergeCell ref="N220:Q220"/>
    <mergeCell ref="L207:M207"/>
    <mergeCell ref="L206:M206"/>
    <mergeCell ref="L210:M210"/>
    <mergeCell ref="L212:M212"/>
    <mergeCell ref="L213:M213"/>
    <mergeCell ref="L214:M214"/>
    <mergeCell ref="L215:M215"/>
    <mergeCell ref="L216:M216"/>
    <mergeCell ref="L219:M219"/>
    <mergeCell ref="N214:Q214"/>
    <mergeCell ref="N215:Q215"/>
    <mergeCell ref="N216:Q216"/>
    <mergeCell ref="L186:M186"/>
    <mergeCell ref="L187:M187"/>
    <mergeCell ref="N182:Q182"/>
    <mergeCell ref="N180:Q180"/>
    <mergeCell ref="N181:Q181"/>
    <mergeCell ref="N179:Q179"/>
    <mergeCell ref="F167:I167"/>
    <mergeCell ref="F168:I168"/>
    <mergeCell ref="F169:I169"/>
    <mergeCell ref="F171:I171"/>
    <mergeCell ref="F174:I174"/>
    <mergeCell ref="F176:I176"/>
    <mergeCell ref="F177:I177"/>
    <mergeCell ref="F178:I178"/>
    <mergeCell ref="F180:I180"/>
    <mergeCell ref="F181:I181"/>
    <mergeCell ref="F182:I182"/>
    <mergeCell ref="N176:Q176"/>
    <mergeCell ref="N177:Q177"/>
    <mergeCell ref="N178:Q178"/>
    <mergeCell ref="N175:Q175"/>
    <mergeCell ref="N167:Q167"/>
    <mergeCell ref="N168:Q168"/>
    <mergeCell ref="N169:Q169"/>
    <mergeCell ref="L167:M167"/>
    <mergeCell ref="L168:M168"/>
    <mergeCell ref="L169:M169"/>
    <mergeCell ref="L171:M171"/>
    <mergeCell ref="L174:M174"/>
    <mergeCell ref="L176:M176"/>
    <mergeCell ref="L177:M177"/>
    <mergeCell ref="L178:M178"/>
    <mergeCell ref="L180:M180"/>
    <mergeCell ref="F202:I202"/>
    <mergeCell ref="F203:I203"/>
    <mergeCell ref="F204:I204"/>
    <mergeCell ref="L188:M188"/>
    <mergeCell ref="L189:M189"/>
    <mergeCell ref="L190:M190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1:M201"/>
    <mergeCell ref="L202:M202"/>
    <mergeCell ref="L203:M203"/>
    <mergeCell ref="L204:M204"/>
    <mergeCell ref="F188:I188"/>
    <mergeCell ref="F189:I189"/>
    <mergeCell ref="F190:I190"/>
    <mergeCell ref="F192:I192"/>
    <mergeCell ref="F193:I193"/>
    <mergeCell ref="F194:I194"/>
    <mergeCell ref="N170:Q170"/>
    <mergeCell ref="N172:Q172"/>
    <mergeCell ref="N173:Q173"/>
    <mergeCell ref="F201:I201"/>
    <mergeCell ref="N199:Q199"/>
    <mergeCell ref="N198:Q198"/>
    <mergeCell ref="N200:Q200"/>
    <mergeCell ref="F195:I195"/>
    <mergeCell ref="F196:I196"/>
    <mergeCell ref="F197:I197"/>
    <mergeCell ref="F198:I198"/>
    <mergeCell ref="F199:I199"/>
    <mergeCell ref="N194:Q194"/>
    <mergeCell ref="N195:Q195"/>
    <mergeCell ref="N196:Q196"/>
    <mergeCell ref="N197:Q197"/>
    <mergeCell ref="F183:I183"/>
    <mergeCell ref="F184:I184"/>
    <mergeCell ref="F186:I186"/>
    <mergeCell ref="F187:I187"/>
    <mergeCell ref="L181:M181"/>
    <mergeCell ref="L182:M182"/>
    <mergeCell ref="L183:M183"/>
    <mergeCell ref="L184:M184"/>
    <mergeCell ref="N202:Q202"/>
    <mergeCell ref="N203:Q203"/>
    <mergeCell ref="N204:Q204"/>
    <mergeCell ref="N206:Q206"/>
    <mergeCell ref="N207:Q207"/>
    <mergeCell ref="N210:Q210"/>
    <mergeCell ref="N212:Q212"/>
    <mergeCell ref="N213:Q213"/>
    <mergeCell ref="N205:Q205"/>
    <mergeCell ref="N208:Q208"/>
    <mergeCell ref="N209:Q209"/>
    <mergeCell ref="S2:AC2"/>
    <mergeCell ref="M27:P27"/>
    <mergeCell ref="M28:P28"/>
    <mergeCell ref="M30:P30"/>
    <mergeCell ref="H32:J32"/>
    <mergeCell ref="M32:P32"/>
    <mergeCell ref="H33:J33"/>
    <mergeCell ref="M33:P33"/>
    <mergeCell ref="N201:Q201"/>
    <mergeCell ref="N183:Q183"/>
    <mergeCell ref="N184:Q184"/>
    <mergeCell ref="N186:Q186"/>
    <mergeCell ref="N187:Q187"/>
    <mergeCell ref="N188:Q188"/>
    <mergeCell ref="N189:Q189"/>
    <mergeCell ref="N190:Q190"/>
    <mergeCell ref="N192:Q192"/>
    <mergeCell ref="N193:Q193"/>
    <mergeCell ref="N185:Q185"/>
    <mergeCell ref="N191:Q191"/>
    <mergeCell ref="N163:Q163"/>
    <mergeCell ref="N164:Q164"/>
    <mergeCell ref="N165:Q165"/>
    <mergeCell ref="N166:Q166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9:H109"/>
    <mergeCell ref="D108:H108"/>
    <mergeCell ref="D110:H110"/>
    <mergeCell ref="D111:H111"/>
    <mergeCell ref="D112:H11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108:Q108"/>
    <mergeCell ref="N109:Q109"/>
    <mergeCell ref="N110:Q110"/>
    <mergeCell ref="N111:Q111"/>
    <mergeCell ref="N112:Q112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N132:Q132"/>
    <mergeCell ref="N133:Q133"/>
    <mergeCell ref="N134:Q134"/>
    <mergeCell ref="F135:I135"/>
    <mergeCell ref="L135:M135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N144:Q144"/>
    <mergeCell ref="N145:Q145"/>
    <mergeCell ref="N146:Q146"/>
    <mergeCell ref="F136:I136"/>
    <mergeCell ref="F140:I140"/>
    <mergeCell ref="F139:I139"/>
    <mergeCell ref="F137:I137"/>
    <mergeCell ref="F138:I138"/>
    <mergeCell ref="F141:I141"/>
    <mergeCell ref="F142:I142"/>
    <mergeCell ref="F143:I143"/>
    <mergeCell ref="F144:I144"/>
    <mergeCell ref="F145:I145"/>
    <mergeCell ref="F146:I146"/>
    <mergeCell ref="F147:I147"/>
    <mergeCell ref="F149:I149"/>
    <mergeCell ref="F150:I150"/>
    <mergeCell ref="F151:I151"/>
    <mergeCell ref="L136:M136"/>
    <mergeCell ref="L142:M142"/>
    <mergeCell ref="L137:M137"/>
    <mergeCell ref="L138:M138"/>
    <mergeCell ref="L139:M139"/>
    <mergeCell ref="L140:M140"/>
    <mergeCell ref="L141:M141"/>
    <mergeCell ref="L143:M143"/>
    <mergeCell ref="L144:M144"/>
    <mergeCell ref="L145:M145"/>
    <mergeCell ref="L146:M146"/>
    <mergeCell ref="L147:M147"/>
    <mergeCell ref="L149:M149"/>
    <mergeCell ref="L150:M150"/>
    <mergeCell ref="L151:M151"/>
    <mergeCell ref="N147:Q147"/>
    <mergeCell ref="N150:Q150"/>
    <mergeCell ref="N149:Q149"/>
    <mergeCell ref="N151:Q151"/>
    <mergeCell ref="N152:Q152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48:Q148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</mergeCells>
  <hyperlinks>
    <hyperlink ref="F1:G1" location="C2" display="1) Krycí list rozpočtu" xr:uid="{00000000-0004-0000-0D00-000000000000}"/>
    <hyperlink ref="H1:K1" location="C86" display="2) Rekapitulácia rozpočtu" xr:uid="{00000000-0004-0000-0D00-000001000000}"/>
    <hyperlink ref="L1" location="C131" display="3) Rozpočet" xr:uid="{00000000-0004-0000-0D00-000002000000}"/>
    <hyperlink ref="S1:T1" location="'Rekapitulácia stavby'!C2" display="Rekapitulácia stavby" xr:uid="{00000000-0004-0000-0D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N196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125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1661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N102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(SUM(BE102:BE109)+SUM(BE127:BE194))</f>
        <v>0</v>
      </c>
      <c r="I32" s="249"/>
      <c r="J32" s="249"/>
      <c r="K32" s="35"/>
      <c r="L32" s="35"/>
      <c r="M32" s="255">
        <f>ROUND((SUM(BE102:BE109)+SUM(BE127:BE194)),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(SUM(BF102:BF109)+SUM(BF127:BF194))</f>
        <v>0</v>
      </c>
      <c r="I33" s="249"/>
      <c r="J33" s="249"/>
      <c r="K33" s="35"/>
      <c r="L33" s="35"/>
      <c r="M33" s="255">
        <f>ROUND((SUM(BF102:BF109)+SUM(BF127:BF194)),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(SUM(BG102:BG109)+SUM(BG127:BG194))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(SUM(BH102:BH109)+SUM(BH127:BH194))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(SUM(BI102:BI109)+SUM(BI127:BI194))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E5-strecha - E5.1 44-04 Administratívna budova VJ Prísady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N127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N128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994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N129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N137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444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N138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N164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445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N176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168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N179</f>
        <v>0</v>
      </c>
      <c r="O97" s="243"/>
      <c r="P97" s="243"/>
      <c r="Q97" s="243"/>
      <c r="R97" s="128"/>
    </row>
    <row r="98" spans="2:65" s="6" customFormat="1" ht="24.9" customHeight="1">
      <c r="B98" s="122"/>
      <c r="C98" s="123"/>
      <c r="D98" s="124" t="s">
        <v>172</v>
      </c>
      <c r="E98" s="123"/>
      <c r="F98" s="123"/>
      <c r="G98" s="123"/>
      <c r="H98" s="123"/>
      <c r="I98" s="123"/>
      <c r="J98" s="123"/>
      <c r="K98" s="123"/>
      <c r="L98" s="123"/>
      <c r="M98" s="123"/>
      <c r="N98" s="241">
        <f>N186</f>
        <v>0</v>
      </c>
      <c r="O98" s="242"/>
      <c r="P98" s="242"/>
      <c r="Q98" s="242"/>
      <c r="R98" s="125"/>
    </row>
    <row r="99" spans="2:65" s="6" customFormat="1" ht="24.9" customHeight="1">
      <c r="B99" s="122"/>
      <c r="C99" s="123"/>
      <c r="D99" s="124" t="s">
        <v>173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N192</f>
        <v>0</v>
      </c>
      <c r="O99" s="242"/>
      <c r="P99" s="242"/>
      <c r="Q99" s="242"/>
      <c r="R99" s="125"/>
    </row>
    <row r="100" spans="2:65" s="7" customFormat="1" ht="19.95" customHeight="1">
      <c r="B100" s="126"/>
      <c r="C100" s="127"/>
      <c r="D100" s="101" t="s">
        <v>174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2">
        <f>N193</f>
        <v>0</v>
      </c>
      <c r="O100" s="243"/>
      <c r="P100" s="243"/>
      <c r="Q100" s="243"/>
      <c r="R100" s="128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5" s="1" customFormat="1" ht="29.25" customHeight="1">
      <c r="B102" s="34"/>
      <c r="C102" s="121" t="s">
        <v>175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40">
        <f>ROUND(N103+N104+N105+N106+N107+N108,2)</f>
        <v>0</v>
      </c>
      <c r="O102" s="245"/>
      <c r="P102" s="245"/>
      <c r="Q102" s="245"/>
      <c r="R102" s="36"/>
      <c r="T102" s="129"/>
      <c r="U102" s="130" t="s">
        <v>41</v>
      </c>
    </row>
    <row r="103" spans="2:65" s="1" customFormat="1" ht="18" customHeight="1">
      <c r="B103" s="131"/>
      <c r="C103" s="132"/>
      <c r="D103" s="179" t="s">
        <v>176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ref="BE103:BE108" si="0">IF(U103="základná",N103,0)</f>
        <v>0</v>
      </c>
      <c r="BF103" s="139">
        <f t="shared" ref="BF103:BF108" si="1">IF(U103="znížená",N103,0)</f>
        <v>0</v>
      </c>
      <c r="BG103" s="139">
        <f t="shared" ref="BG103:BG108" si="2">IF(U103="zákl. prenesená",N103,0)</f>
        <v>0</v>
      </c>
      <c r="BH103" s="139">
        <f t="shared" ref="BH103:BH108" si="3">IF(U103="zníž. prenesená",N103,0)</f>
        <v>0</v>
      </c>
      <c r="BI103" s="139">
        <f t="shared" ref="BI103:BI108" si="4">IF(U103="nulová",N103,0)</f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79" t="s">
        <v>179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180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181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182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33" t="s">
        <v>183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40"/>
      <c r="U108" s="141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184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29.25" customHeight="1">
      <c r="B110" s="34"/>
      <c r="C110" s="112" t="s">
        <v>146</v>
      </c>
      <c r="D110" s="113"/>
      <c r="E110" s="113"/>
      <c r="F110" s="113"/>
      <c r="G110" s="113"/>
      <c r="H110" s="113"/>
      <c r="I110" s="113"/>
      <c r="J110" s="113"/>
      <c r="K110" s="113"/>
      <c r="L110" s="178">
        <f>ROUND(SUM(N88+N102),2)</f>
        <v>0</v>
      </c>
      <c r="M110" s="178"/>
      <c r="N110" s="178"/>
      <c r="O110" s="178"/>
      <c r="P110" s="178"/>
      <c r="Q110" s="178"/>
      <c r="R110" s="36"/>
    </row>
    <row r="111" spans="2:65" s="1" customFormat="1" ht="6.9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5" spans="2:63" s="1" customFormat="1" ht="6.9" customHeight="1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/>
    </row>
    <row r="116" spans="2:63" s="1" customFormat="1" ht="36.9" customHeight="1">
      <c r="B116" s="34"/>
      <c r="C116" s="193" t="s">
        <v>185</v>
      </c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36"/>
    </row>
    <row r="117" spans="2:63" s="1" customFormat="1" ht="6.9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3" s="1" customFormat="1" ht="30" customHeight="1">
      <c r="B118" s="34"/>
      <c r="C118" s="29" t="s">
        <v>17</v>
      </c>
      <c r="D118" s="35"/>
      <c r="E118" s="35"/>
      <c r="F118" s="250" t="str">
        <f>F6</f>
        <v>IA 0138/0 ENERGETICKÉ ÚSPORY BUDOV</v>
      </c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35"/>
      <c r="R118" s="36"/>
    </row>
    <row r="119" spans="2:63" s="1" customFormat="1" ht="36.9" customHeight="1">
      <c r="B119" s="34"/>
      <c r="C119" s="68" t="s">
        <v>153</v>
      </c>
      <c r="D119" s="35"/>
      <c r="E119" s="35"/>
      <c r="F119" s="195" t="str">
        <f>F7</f>
        <v>E5-strecha - E5.1 44-04 Administratívna budova VJ Prísady Oprava a zateplenie strechy</v>
      </c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35"/>
      <c r="R119" s="36"/>
    </row>
    <row r="120" spans="2:63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3" s="1" customFormat="1" ht="18" customHeight="1">
      <c r="B121" s="34"/>
      <c r="C121" s="29" t="s">
        <v>21</v>
      </c>
      <c r="D121" s="35"/>
      <c r="E121" s="35"/>
      <c r="F121" s="27" t="str">
        <f>F9</f>
        <v>DUSLO a.s. ŠAĽA</v>
      </c>
      <c r="G121" s="35"/>
      <c r="H121" s="35"/>
      <c r="I121" s="35"/>
      <c r="J121" s="35"/>
      <c r="K121" s="29" t="s">
        <v>23</v>
      </c>
      <c r="L121" s="35"/>
      <c r="M121" s="254" t="str">
        <f>IF(O9="","",O9)</f>
        <v>20. 12. 2018</v>
      </c>
      <c r="N121" s="254"/>
      <c r="O121" s="254"/>
      <c r="P121" s="254"/>
      <c r="Q121" s="35"/>
      <c r="R121" s="36"/>
    </row>
    <row r="122" spans="2:63" s="1" customFormat="1" ht="6.9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3" s="1" customFormat="1" ht="13.2">
      <c r="B123" s="34"/>
      <c r="C123" s="29" t="s">
        <v>25</v>
      </c>
      <c r="D123" s="35"/>
      <c r="E123" s="35"/>
      <c r="F123" s="27" t="str">
        <f>E12</f>
        <v xml:space="preserve"> </v>
      </c>
      <c r="G123" s="35"/>
      <c r="H123" s="35"/>
      <c r="I123" s="35"/>
      <c r="J123" s="35"/>
      <c r="K123" s="29" t="s">
        <v>31</v>
      </c>
      <c r="L123" s="35"/>
      <c r="M123" s="205" t="str">
        <f>E18</f>
        <v>Ing.Tomáš Lenčéš, Expro,s.r.o. Šaľa</v>
      </c>
      <c r="N123" s="205"/>
      <c r="O123" s="205"/>
      <c r="P123" s="205"/>
      <c r="Q123" s="205"/>
      <c r="R123" s="36"/>
    </row>
    <row r="124" spans="2:63" s="1" customFormat="1" ht="14.4" customHeight="1">
      <c r="B124" s="34"/>
      <c r="C124" s="29" t="s">
        <v>29</v>
      </c>
      <c r="D124" s="35"/>
      <c r="E124" s="35"/>
      <c r="F124" s="27" t="str">
        <f>IF(E15="","",E15)</f>
        <v>Vyplň údaj</v>
      </c>
      <c r="G124" s="35"/>
      <c r="H124" s="35"/>
      <c r="I124" s="35"/>
      <c r="J124" s="35"/>
      <c r="K124" s="29" t="s">
        <v>35</v>
      </c>
      <c r="L124" s="35"/>
      <c r="M124" s="205" t="str">
        <f>E21</f>
        <v>Ing.Silvia Gujberová</v>
      </c>
      <c r="N124" s="205"/>
      <c r="O124" s="205"/>
      <c r="P124" s="205"/>
      <c r="Q124" s="205"/>
      <c r="R124" s="36"/>
    </row>
    <row r="125" spans="2:63" s="1" customFormat="1" ht="10.3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63" s="8" customFormat="1" ht="29.25" customHeight="1">
      <c r="B126" s="142"/>
      <c r="C126" s="143" t="s">
        <v>186</v>
      </c>
      <c r="D126" s="144" t="s">
        <v>187</v>
      </c>
      <c r="E126" s="144" t="s">
        <v>59</v>
      </c>
      <c r="F126" s="232" t="s">
        <v>188</v>
      </c>
      <c r="G126" s="232"/>
      <c r="H126" s="232"/>
      <c r="I126" s="232"/>
      <c r="J126" s="144" t="s">
        <v>189</v>
      </c>
      <c r="K126" s="144" t="s">
        <v>190</v>
      </c>
      <c r="L126" s="232" t="s">
        <v>191</v>
      </c>
      <c r="M126" s="232"/>
      <c r="N126" s="232" t="s">
        <v>158</v>
      </c>
      <c r="O126" s="232"/>
      <c r="P126" s="232"/>
      <c r="Q126" s="233"/>
      <c r="R126" s="145"/>
      <c r="T126" s="75" t="s">
        <v>192</v>
      </c>
      <c r="U126" s="76" t="s">
        <v>41</v>
      </c>
      <c r="V126" s="76" t="s">
        <v>193</v>
      </c>
      <c r="W126" s="76" t="s">
        <v>194</v>
      </c>
      <c r="X126" s="76" t="s">
        <v>195</v>
      </c>
      <c r="Y126" s="76" t="s">
        <v>196</v>
      </c>
      <c r="Z126" s="76" t="s">
        <v>197</v>
      </c>
      <c r="AA126" s="77" t="s">
        <v>198</v>
      </c>
    </row>
    <row r="127" spans="2:63" s="1" customFormat="1" ht="29.25" customHeight="1">
      <c r="B127" s="34"/>
      <c r="C127" s="79" t="s">
        <v>155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234">
        <f>BK127</f>
        <v>0</v>
      </c>
      <c r="O127" s="235"/>
      <c r="P127" s="235"/>
      <c r="Q127" s="235"/>
      <c r="R127" s="36"/>
      <c r="T127" s="78"/>
      <c r="U127" s="50"/>
      <c r="V127" s="50"/>
      <c r="W127" s="146">
        <f>W128+W137+W186+W192+W195</f>
        <v>0</v>
      </c>
      <c r="X127" s="50"/>
      <c r="Y127" s="146">
        <f>Y128+Y137+Y186+Y192+Y195</f>
        <v>61.837735259880006</v>
      </c>
      <c r="Z127" s="50"/>
      <c r="AA127" s="147">
        <f>AA128+AA137+AA186+AA192+AA195</f>
        <v>0.85239199999999993</v>
      </c>
      <c r="AT127" s="18" t="s">
        <v>76</v>
      </c>
      <c r="AU127" s="18" t="s">
        <v>160</v>
      </c>
      <c r="BK127" s="148">
        <f>BK128+BK137+BK186+BK192+BK195</f>
        <v>0</v>
      </c>
    </row>
    <row r="128" spans="2:63" s="9" customFormat="1" ht="37.35" customHeight="1">
      <c r="B128" s="149"/>
      <c r="C128" s="150"/>
      <c r="D128" s="151" t="s">
        <v>161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236">
        <f>BK128</f>
        <v>0</v>
      </c>
      <c r="O128" s="237"/>
      <c r="P128" s="237"/>
      <c r="Q128" s="237"/>
      <c r="R128" s="152"/>
      <c r="T128" s="153"/>
      <c r="U128" s="150"/>
      <c r="V128" s="150"/>
      <c r="W128" s="154">
        <f>W129+W133+W135</f>
        <v>0</v>
      </c>
      <c r="X128" s="150"/>
      <c r="Y128" s="154">
        <f>Y129+Y133+Y135</f>
        <v>19.653842271879995</v>
      </c>
      <c r="Z128" s="150"/>
      <c r="AA128" s="155">
        <f>AA129+AA133+AA135</f>
        <v>0</v>
      </c>
      <c r="AR128" s="156" t="s">
        <v>85</v>
      </c>
      <c r="AT128" s="157" t="s">
        <v>76</v>
      </c>
      <c r="AU128" s="157" t="s">
        <v>77</v>
      </c>
      <c r="AY128" s="156" t="s">
        <v>199</v>
      </c>
      <c r="BK128" s="158">
        <f>BK129+BK133+BK135</f>
        <v>0</v>
      </c>
    </row>
    <row r="129" spans="2:65" s="9" customFormat="1" ht="19.95" customHeight="1">
      <c r="B129" s="149"/>
      <c r="C129" s="150"/>
      <c r="D129" s="159" t="s">
        <v>994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226">
        <f>BK129</f>
        <v>0</v>
      </c>
      <c r="O129" s="227"/>
      <c r="P129" s="227"/>
      <c r="Q129" s="227"/>
      <c r="R129" s="152"/>
      <c r="T129" s="153"/>
      <c r="U129" s="150"/>
      <c r="V129" s="150"/>
      <c r="W129" s="154">
        <f>SUM(W130:W132)</f>
        <v>0</v>
      </c>
      <c r="X129" s="150"/>
      <c r="Y129" s="154">
        <f>SUM(Y130:Y132)</f>
        <v>19.608202271879996</v>
      </c>
      <c r="Z129" s="150"/>
      <c r="AA129" s="155">
        <f>SUM(AA130:AA132)</f>
        <v>0</v>
      </c>
      <c r="AR129" s="156" t="s">
        <v>85</v>
      </c>
      <c r="AT129" s="157" t="s">
        <v>76</v>
      </c>
      <c r="AU129" s="157" t="s">
        <v>85</v>
      </c>
      <c r="AY129" s="156" t="s">
        <v>199</v>
      </c>
      <c r="BK129" s="158">
        <f>SUM(BK130:BK132)</f>
        <v>0</v>
      </c>
    </row>
    <row r="130" spans="2:65" s="1" customFormat="1" ht="25.5" customHeight="1">
      <c r="B130" s="131"/>
      <c r="C130" s="160" t="s">
        <v>85</v>
      </c>
      <c r="D130" s="160" t="s">
        <v>200</v>
      </c>
      <c r="E130" s="161" t="s">
        <v>995</v>
      </c>
      <c r="F130" s="228" t="s">
        <v>996</v>
      </c>
      <c r="G130" s="228"/>
      <c r="H130" s="228"/>
      <c r="I130" s="228"/>
      <c r="J130" s="162" t="s">
        <v>251</v>
      </c>
      <c r="K130" s="163">
        <v>163</v>
      </c>
      <c r="L130" s="230">
        <v>0</v>
      </c>
      <c r="M130" s="230"/>
      <c r="N130" s="220">
        <f>ROUND(L130*K130,3)</f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>V130*K130</f>
        <v>0</v>
      </c>
      <c r="X130" s="166">
        <v>2.6865E-2</v>
      </c>
      <c r="Y130" s="166">
        <f>X130*K130</f>
        <v>4.3789949999999997</v>
      </c>
      <c r="Z130" s="166">
        <v>0</v>
      </c>
      <c r="AA130" s="167">
        <f>Z130*K130</f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178</v>
      </c>
      <c r="BK130" s="168">
        <f>ROUND(L130*K130,3)</f>
        <v>0</v>
      </c>
      <c r="BL130" s="18" t="s">
        <v>204</v>
      </c>
      <c r="BM130" s="18" t="s">
        <v>1662</v>
      </c>
    </row>
    <row r="131" spans="2:65" s="1" customFormat="1" ht="16.5" customHeight="1">
      <c r="B131" s="131"/>
      <c r="C131" s="160" t="s">
        <v>178</v>
      </c>
      <c r="D131" s="160" t="s">
        <v>200</v>
      </c>
      <c r="E131" s="161" t="s">
        <v>998</v>
      </c>
      <c r="F131" s="228" t="s">
        <v>999</v>
      </c>
      <c r="G131" s="228"/>
      <c r="H131" s="228"/>
      <c r="I131" s="228"/>
      <c r="J131" s="162" t="s">
        <v>587</v>
      </c>
      <c r="K131" s="163">
        <v>6.52</v>
      </c>
      <c r="L131" s="230">
        <v>0</v>
      </c>
      <c r="M131" s="230"/>
      <c r="N131" s="220">
        <f>ROUND(L131*K131,3)</f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>V131*K131</f>
        <v>0</v>
      </c>
      <c r="X131" s="166">
        <v>2.2627980000000001</v>
      </c>
      <c r="Y131" s="166">
        <f>X131*K131</f>
        <v>14.753442959999999</v>
      </c>
      <c r="Z131" s="166">
        <v>0</v>
      </c>
      <c r="AA131" s="167">
        <f>Z131*K131</f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>IF(U131="základná",N131,0)</f>
        <v>0</v>
      </c>
      <c r="BF131" s="105">
        <f>IF(U131="znížená",N131,0)</f>
        <v>0</v>
      </c>
      <c r="BG131" s="105">
        <f>IF(U131="zákl. prenesená",N131,0)</f>
        <v>0</v>
      </c>
      <c r="BH131" s="105">
        <f>IF(U131="zníž. prenesená",N131,0)</f>
        <v>0</v>
      </c>
      <c r="BI131" s="105">
        <f>IF(U131="nulová",N131,0)</f>
        <v>0</v>
      </c>
      <c r="BJ131" s="18" t="s">
        <v>178</v>
      </c>
      <c r="BK131" s="168">
        <f>ROUND(L131*K131,3)</f>
        <v>0</v>
      </c>
      <c r="BL131" s="18" t="s">
        <v>204</v>
      </c>
      <c r="BM131" s="18" t="s">
        <v>1663</v>
      </c>
    </row>
    <row r="132" spans="2:65" s="1" customFormat="1" ht="25.5" customHeight="1">
      <c r="B132" s="131"/>
      <c r="C132" s="160" t="s">
        <v>209</v>
      </c>
      <c r="D132" s="160" t="s">
        <v>200</v>
      </c>
      <c r="E132" s="161" t="s">
        <v>1001</v>
      </c>
      <c r="F132" s="228" t="s">
        <v>1002</v>
      </c>
      <c r="G132" s="228"/>
      <c r="H132" s="228"/>
      <c r="I132" s="228"/>
      <c r="J132" s="162" t="s">
        <v>299</v>
      </c>
      <c r="K132" s="163">
        <v>0.46800000000000003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1.0165904100000001</v>
      </c>
      <c r="Y132" s="166">
        <f>X132*K132</f>
        <v>0.47576431188000007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1664</v>
      </c>
    </row>
    <row r="133" spans="2:65" s="9" customFormat="1" ht="29.85" customHeight="1">
      <c r="B133" s="149"/>
      <c r="C133" s="150"/>
      <c r="D133" s="159" t="s">
        <v>163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4.5639999999999993E-2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51" customHeight="1">
      <c r="B134" s="131"/>
      <c r="C134" s="160" t="s">
        <v>204</v>
      </c>
      <c r="D134" s="160" t="s">
        <v>200</v>
      </c>
      <c r="E134" s="161" t="s">
        <v>459</v>
      </c>
      <c r="F134" s="228" t="s">
        <v>460</v>
      </c>
      <c r="G134" s="228"/>
      <c r="H134" s="228"/>
      <c r="I134" s="228"/>
      <c r="J134" s="162" t="s">
        <v>316</v>
      </c>
      <c r="K134" s="163">
        <v>326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1.3999999999999999E-4</v>
      </c>
      <c r="Y134" s="166">
        <f>X134*K134</f>
        <v>4.5639999999999993E-2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1665</v>
      </c>
    </row>
    <row r="135" spans="2:65" s="9" customFormat="1" ht="29.85" customHeight="1">
      <c r="B135" s="149"/>
      <c r="C135" s="150"/>
      <c r="D135" s="159" t="s">
        <v>164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W136</f>
        <v>0</v>
      </c>
      <c r="X135" s="150"/>
      <c r="Y135" s="154">
        <f>Y136</f>
        <v>0</v>
      </c>
      <c r="Z135" s="150"/>
      <c r="AA135" s="155">
        <f>AA136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BK136</f>
        <v>0</v>
      </c>
    </row>
    <row r="136" spans="2:65" s="1" customFormat="1" ht="38.25" customHeight="1">
      <c r="B136" s="131"/>
      <c r="C136" s="160" t="s">
        <v>216</v>
      </c>
      <c r="D136" s="160" t="s">
        <v>200</v>
      </c>
      <c r="E136" s="161" t="s">
        <v>319</v>
      </c>
      <c r="F136" s="228" t="s">
        <v>320</v>
      </c>
      <c r="G136" s="228"/>
      <c r="H136" s="228"/>
      <c r="I136" s="228"/>
      <c r="J136" s="162" t="s">
        <v>299</v>
      </c>
      <c r="K136" s="163">
        <v>19.654</v>
      </c>
      <c r="L136" s="230">
        <v>0</v>
      </c>
      <c r="M136" s="230"/>
      <c r="N136" s="220">
        <f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>IF(U136="základná",N136,0)</f>
        <v>0</v>
      </c>
      <c r="BF136" s="105">
        <f>IF(U136="znížená",N136,0)</f>
        <v>0</v>
      </c>
      <c r="BG136" s="105">
        <f>IF(U136="zákl. prenesená",N136,0)</f>
        <v>0</v>
      </c>
      <c r="BH136" s="105">
        <f>IF(U136="zníž. prenesená",N136,0)</f>
        <v>0</v>
      </c>
      <c r="BI136" s="105">
        <f>IF(U136="nulová",N136,0)</f>
        <v>0</v>
      </c>
      <c r="BJ136" s="18" t="s">
        <v>178</v>
      </c>
      <c r="BK136" s="168">
        <f>ROUND(L136*K136,3)</f>
        <v>0</v>
      </c>
      <c r="BL136" s="18" t="s">
        <v>204</v>
      </c>
      <c r="BM136" s="18" t="s">
        <v>1666</v>
      </c>
    </row>
    <row r="137" spans="2:65" s="9" customFormat="1" ht="37.35" customHeight="1">
      <c r="B137" s="149"/>
      <c r="C137" s="150"/>
      <c r="D137" s="151" t="s">
        <v>165</v>
      </c>
      <c r="E137" s="151"/>
      <c r="F137" s="151"/>
      <c r="G137" s="151"/>
      <c r="H137" s="151"/>
      <c r="I137" s="151"/>
      <c r="J137" s="151"/>
      <c r="K137" s="151"/>
      <c r="L137" s="151"/>
      <c r="M137" s="151"/>
      <c r="N137" s="224">
        <f>BK137</f>
        <v>0</v>
      </c>
      <c r="O137" s="225"/>
      <c r="P137" s="225"/>
      <c r="Q137" s="225"/>
      <c r="R137" s="152"/>
      <c r="T137" s="153"/>
      <c r="U137" s="150"/>
      <c r="V137" s="150"/>
      <c r="W137" s="154">
        <f>W138+W164+W176+W179</f>
        <v>0</v>
      </c>
      <c r="X137" s="150"/>
      <c r="Y137" s="154">
        <f>Y138+Y164+Y176+Y179</f>
        <v>42.183892988000011</v>
      </c>
      <c r="Z137" s="150"/>
      <c r="AA137" s="155">
        <f>AA138+AA164+AA176+AA179</f>
        <v>0.85239199999999993</v>
      </c>
      <c r="AR137" s="156" t="s">
        <v>178</v>
      </c>
      <c r="AT137" s="157" t="s">
        <v>76</v>
      </c>
      <c r="AU137" s="157" t="s">
        <v>77</v>
      </c>
      <c r="AY137" s="156" t="s">
        <v>199</v>
      </c>
      <c r="BK137" s="158">
        <f>BK138+BK164+BK176+BK179</f>
        <v>0</v>
      </c>
    </row>
    <row r="138" spans="2:65" s="9" customFormat="1" ht="19.95" customHeight="1">
      <c r="B138" s="149"/>
      <c r="C138" s="150"/>
      <c r="D138" s="159" t="s">
        <v>444</v>
      </c>
      <c r="E138" s="159"/>
      <c r="F138" s="159"/>
      <c r="G138" s="159"/>
      <c r="H138" s="159"/>
      <c r="I138" s="159"/>
      <c r="J138" s="159"/>
      <c r="K138" s="159"/>
      <c r="L138" s="159"/>
      <c r="M138" s="159"/>
      <c r="N138" s="226">
        <f>BK138</f>
        <v>0</v>
      </c>
      <c r="O138" s="227"/>
      <c r="P138" s="227"/>
      <c r="Q138" s="227"/>
      <c r="R138" s="152"/>
      <c r="T138" s="153"/>
      <c r="U138" s="150"/>
      <c r="V138" s="150"/>
      <c r="W138" s="154">
        <f>SUM(W139:W163)</f>
        <v>0</v>
      </c>
      <c r="X138" s="150"/>
      <c r="Y138" s="154">
        <f>SUM(Y139:Y163)</f>
        <v>1.6606124</v>
      </c>
      <c r="Z138" s="150"/>
      <c r="AA138" s="155">
        <f>SUM(AA139:AA163)</f>
        <v>0.11539999999999999</v>
      </c>
      <c r="AR138" s="156" t="s">
        <v>178</v>
      </c>
      <c r="AT138" s="157" t="s">
        <v>76</v>
      </c>
      <c r="AU138" s="157" t="s">
        <v>85</v>
      </c>
      <c r="AY138" s="156" t="s">
        <v>199</v>
      </c>
      <c r="BK138" s="158">
        <f>SUM(BK139:BK163)</f>
        <v>0</v>
      </c>
    </row>
    <row r="139" spans="2:65" s="1" customFormat="1" ht="51" customHeight="1">
      <c r="B139" s="131"/>
      <c r="C139" s="160" t="s">
        <v>220</v>
      </c>
      <c r="D139" s="160" t="s">
        <v>200</v>
      </c>
      <c r="E139" s="161" t="s">
        <v>463</v>
      </c>
      <c r="F139" s="228" t="s">
        <v>464</v>
      </c>
      <c r="G139" s="228"/>
      <c r="H139" s="228"/>
      <c r="I139" s="228"/>
      <c r="J139" s="162" t="s">
        <v>203</v>
      </c>
      <c r="K139" s="163">
        <v>11.54</v>
      </c>
      <c r="L139" s="230">
        <v>0</v>
      </c>
      <c r="M139" s="230"/>
      <c r="N139" s="220">
        <f t="shared" ref="N139:N163" si="5">ROUND(L139*K139,3)</f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ref="W139:W163" si="6">V139*K139</f>
        <v>0</v>
      </c>
      <c r="X139" s="166">
        <v>0</v>
      </c>
      <c r="Y139" s="166">
        <f t="shared" ref="Y139:Y163" si="7">X139*K139</f>
        <v>0</v>
      </c>
      <c r="Z139" s="166">
        <v>0.01</v>
      </c>
      <c r="AA139" s="167">
        <f t="shared" ref="AA139:AA163" si="8">Z139*K139</f>
        <v>0.11539999999999999</v>
      </c>
      <c r="AR139" s="18" t="s">
        <v>261</v>
      </c>
      <c r="AT139" s="18" t="s">
        <v>200</v>
      </c>
      <c r="AU139" s="18" t="s">
        <v>178</v>
      </c>
      <c r="AY139" s="18" t="s">
        <v>199</v>
      </c>
      <c r="BE139" s="105">
        <f t="shared" ref="BE139:BE163" si="9">IF(U139="základná",N139,0)</f>
        <v>0</v>
      </c>
      <c r="BF139" s="105">
        <f t="shared" ref="BF139:BF163" si="10">IF(U139="znížená",N139,0)</f>
        <v>0</v>
      </c>
      <c r="BG139" s="105">
        <f t="shared" ref="BG139:BG163" si="11">IF(U139="zákl. prenesená",N139,0)</f>
        <v>0</v>
      </c>
      <c r="BH139" s="105">
        <f t="shared" ref="BH139:BH163" si="12">IF(U139="zníž. prenesená",N139,0)</f>
        <v>0</v>
      </c>
      <c r="BI139" s="105">
        <f t="shared" ref="BI139:BI163" si="13">IF(U139="nulová",N139,0)</f>
        <v>0</v>
      </c>
      <c r="BJ139" s="18" t="s">
        <v>178</v>
      </c>
      <c r="BK139" s="168">
        <f t="shared" ref="BK139:BK163" si="14">ROUND(L139*K139,3)</f>
        <v>0</v>
      </c>
      <c r="BL139" s="18" t="s">
        <v>261</v>
      </c>
      <c r="BM139" s="18" t="s">
        <v>1667</v>
      </c>
    </row>
    <row r="140" spans="2:65" s="1" customFormat="1" ht="38.25" customHeight="1">
      <c r="B140" s="131"/>
      <c r="C140" s="160" t="s">
        <v>224</v>
      </c>
      <c r="D140" s="160" t="s">
        <v>200</v>
      </c>
      <c r="E140" s="161" t="s">
        <v>466</v>
      </c>
      <c r="F140" s="228" t="s">
        <v>467</v>
      </c>
      <c r="G140" s="228"/>
      <c r="H140" s="228"/>
      <c r="I140" s="228"/>
      <c r="J140" s="162" t="s">
        <v>203</v>
      </c>
      <c r="K140" s="163">
        <v>11.54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261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261</v>
      </c>
      <c r="BM140" s="18" t="s">
        <v>1668</v>
      </c>
    </row>
    <row r="141" spans="2:65" s="1" customFormat="1" ht="16.5" customHeight="1">
      <c r="B141" s="131"/>
      <c r="C141" s="169" t="s">
        <v>228</v>
      </c>
      <c r="D141" s="169" t="s">
        <v>327</v>
      </c>
      <c r="E141" s="170" t="s">
        <v>469</v>
      </c>
      <c r="F141" s="229" t="s">
        <v>1008</v>
      </c>
      <c r="G141" s="229"/>
      <c r="H141" s="229"/>
      <c r="I141" s="229"/>
      <c r="J141" s="171" t="s">
        <v>471</v>
      </c>
      <c r="K141" s="172">
        <v>2.8849999999999998</v>
      </c>
      <c r="L141" s="231">
        <v>0</v>
      </c>
      <c r="M141" s="231"/>
      <c r="N141" s="221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1E-3</v>
      </c>
      <c r="Y141" s="166">
        <f t="shared" si="7"/>
        <v>2.885E-3</v>
      </c>
      <c r="Z141" s="166">
        <v>0</v>
      </c>
      <c r="AA141" s="167">
        <f t="shared" si="8"/>
        <v>0</v>
      </c>
      <c r="AR141" s="18" t="s">
        <v>326</v>
      </c>
      <c r="AT141" s="18" t="s">
        <v>327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261</v>
      </c>
      <c r="BM141" s="18" t="s">
        <v>1669</v>
      </c>
    </row>
    <row r="142" spans="2:65" s="1" customFormat="1" ht="38.25" customHeight="1">
      <c r="B142" s="131"/>
      <c r="C142" s="160" t="s">
        <v>232</v>
      </c>
      <c r="D142" s="160" t="s">
        <v>200</v>
      </c>
      <c r="E142" s="161" t="s">
        <v>473</v>
      </c>
      <c r="F142" s="228" t="s">
        <v>474</v>
      </c>
      <c r="G142" s="228"/>
      <c r="H142" s="228"/>
      <c r="I142" s="228"/>
      <c r="J142" s="162" t="s">
        <v>203</v>
      </c>
      <c r="K142" s="163">
        <v>1098.0899999999999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1670</v>
      </c>
    </row>
    <row r="143" spans="2:65" s="1" customFormat="1" ht="16.5" customHeight="1">
      <c r="B143" s="131"/>
      <c r="C143" s="169" t="s">
        <v>236</v>
      </c>
      <c r="D143" s="169" t="s">
        <v>327</v>
      </c>
      <c r="E143" s="170" t="s">
        <v>1011</v>
      </c>
      <c r="F143" s="229" t="s">
        <v>477</v>
      </c>
      <c r="G143" s="229"/>
      <c r="H143" s="229"/>
      <c r="I143" s="229"/>
      <c r="J143" s="171" t="s">
        <v>316</v>
      </c>
      <c r="K143" s="172">
        <v>4392.3599999999997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1671</v>
      </c>
    </row>
    <row r="144" spans="2:65" s="1" customFormat="1" ht="25.5" customHeight="1">
      <c r="B144" s="131"/>
      <c r="C144" s="169" t="s">
        <v>240</v>
      </c>
      <c r="D144" s="169" t="s">
        <v>327</v>
      </c>
      <c r="E144" s="170" t="s">
        <v>479</v>
      </c>
      <c r="F144" s="229" t="s">
        <v>480</v>
      </c>
      <c r="G144" s="229"/>
      <c r="H144" s="229"/>
      <c r="I144" s="229"/>
      <c r="J144" s="171" t="s">
        <v>203</v>
      </c>
      <c r="K144" s="172">
        <v>1120.0519999999999</v>
      </c>
      <c r="L144" s="231">
        <v>0</v>
      </c>
      <c r="M144" s="231"/>
      <c r="N144" s="221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326</v>
      </c>
      <c r="AT144" s="18" t="s">
        <v>327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1672</v>
      </c>
    </row>
    <row r="145" spans="2:65" s="1" customFormat="1" ht="25.5" customHeight="1">
      <c r="B145" s="131"/>
      <c r="C145" s="160" t="s">
        <v>244</v>
      </c>
      <c r="D145" s="160" t="s">
        <v>200</v>
      </c>
      <c r="E145" s="161" t="s">
        <v>482</v>
      </c>
      <c r="F145" s="228" t="s">
        <v>483</v>
      </c>
      <c r="G145" s="228"/>
      <c r="H145" s="228"/>
      <c r="I145" s="228"/>
      <c r="J145" s="162" t="s">
        <v>203</v>
      </c>
      <c r="K145" s="163">
        <v>1055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261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1673</v>
      </c>
    </row>
    <row r="146" spans="2:65" s="1" customFormat="1" ht="38.25" customHeight="1">
      <c r="B146" s="131"/>
      <c r="C146" s="160" t="s">
        <v>248</v>
      </c>
      <c r="D146" s="160" t="s">
        <v>200</v>
      </c>
      <c r="E146" s="161" t="s">
        <v>485</v>
      </c>
      <c r="F146" s="228" t="s">
        <v>486</v>
      </c>
      <c r="G146" s="228"/>
      <c r="H146" s="228"/>
      <c r="I146" s="228"/>
      <c r="J146" s="162" t="s">
        <v>203</v>
      </c>
      <c r="K146" s="163">
        <v>88.42</v>
      </c>
      <c r="L146" s="230">
        <v>0</v>
      </c>
      <c r="M146" s="230"/>
      <c r="N146" s="220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4.8999999999999998E-4</v>
      </c>
      <c r="Y146" s="166">
        <f t="shared" si="7"/>
        <v>4.3325799999999998E-2</v>
      </c>
      <c r="Z146" s="166">
        <v>0</v>
      </c>
      <c r="AA146" s="167">
        <f t="shared" si="8"/>
        <v>0</v>
      </c>
      <c r="AR146" s="18" t="s">
        <v>261</v>
      </c>
      <c r="AT146" s="18" t="s">
        <v>200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1674</v>
      </c>
    </row>
    <row r="147" spans="2:65" s="1" customFormat="1" ht="25.5" customHeight="1">
      <c r="B147" s="131"/>
      <c r="C147" s="169" t="s">
        <v>253</v>
      </c>
      <c r="D147" s="169" t="s">
        <v>327</v>
      </c>
      <c r="E147" s="170" t="s">
        <v>479</v>
      </c>
      <c r="F147" s="229" t="s">
        <v>480</v>
      </c>
      <c r="G147" s="229"/>
      <c r="H147" s="229"/>
      <c r="I147" s="229"/>
      <c r="J147" s="171" t="s">
        <v>203</v>
      </c>
      <c r="K147" s="172">
        <v>106.104</v>
      </c>
      <c r="L147" s="231">
        <v>0</v>
      </c>
      <c r="M147" s="231"/>
      <c r="N147" s="221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326</v>
      </c>
      <c r="AT147" s="18" t="s">
        <v>327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1675</v>
      </c>
    </row>
    <row r="148" spans="2:65" s="1" customFormat="1" ht="25.5" customHeight="1">
      <c r="B148" s="131"/>
      <c r="C148" s="160" t="s">
        <v>257</v>
      </c>
      <c r="D148" s="160" t="s">
        <v>200</v>
      </c>
      <c r="E148" s="161" t="s">
        <v>489</v>
      </c>
      <c r="F148" s="228" t="s">
        <v>490</v>
      </c>
      <c r="G148" s="228"/>
      <c r="H148" s="228"/>
      <c r="I148" s="228"/>
      <c r="J148" s="162" t="s">
        <v>316</v>
      </c>
      <c r="K148" s="163">
        <v>22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4.0000000000000003E-5</v>
      </c>
      <c r="Y148" s="166">
        <f t="shared" si="7"/>
        <v>8.8000000000000003E-4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1676</v>
      </c>
    </row>
    <row r="149" spans="2:65" s="1" customFormat="1" ht="25.5" customHeight="1">
      <c r="B149" s="131"/>
      <c r="C149" s="169" t="s">
        <v>261</v>
      </c>
      <c r="D149" s="169" t="s">
        <v>327</v>
      </c>
      <c r="E149" s="170" t="s">
        <v>492</v>
      </c>
      <c r="F149" s="229" t="s">
        <v>493</v>
      </c>
      <c r="G149" s="229"/>
      <c r="H149" s="229"/>
      <c r="I149" s="229"/>
      <c r="J149" s="171" t="s">
        <v>316</v>
      </c>
      <c r="K149" s="172">
        <v>22</v>
      </c>
      <c r="L149" s="231">
        <v>0</v>
      </c>
      <c r="M149" s="231"/>
      <c r="N149" s="221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326</v>
      </c>
      <c r="AT149" s="18" t="s">
        <v>327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1677</v>
      </c>
    </row>
    <row r="150" spans="2:65" s="1" customFormat="1" ht="25.5" customHeight="1">
      <c r="B150" s="131"/>
      <c r="C150" s="160" t="s">
        <v>265</v>
      </c>
      <c r="D150" s="160" t="s">
        <v>200</v>
      </c>
      <c r="E150" s="161" t="s">
        <v>1019</v>
      </c>
      <c r="F150" s="228" t="s">
        <v>1020</v>
      </c>
      <c r="G150" s="228"/>
      <c r="H150" s="228"/>
      <c r="I150" s="228"/>
      <c r="J150" s="162" t="s">
        <v>316</v>
      </c>
      <c r="K150" s="163">
        <v>4</v>
      </c>
      <c r="L150" s="230">
        <v>0</v>
      </c>
      <c r="M150" s="230"/>
      <c r="N150" s="220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6.0000000000000002E-5</v>
      </c>
      <c r="Y150" s="166">
        <f t="shared" si="7"/>
        <v>2.4000000000000001E-4</v>
      </c>
      <c r="Z150" s="166">
        <v>0</v>
      </c>
      <c r="AA150" s="167">
        <f t="shared" si="8"/>
        <v>0</v>
      </c>
      <c r="AR150" s="18" t="s">
        <v>261</v>
      </c>
      <c r="AT150" s="18" t="s">
        <v>200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1678</v>
      </c>
    </row>
    <row r="151" spans="2:65" s="1" customFormat="1" ht="38.25" customHeight="1">
      <c r="B151" s="131"/>
      <c r="C151" s="169" t="s">
        <v>269</v>
      </c>
      <c r="D151" s="169" t="s">
        <v>327</v>
      </c>
      <c r="E151" s="170" t="s">
        <v>1022</v>
      </c>
      <c r="F151" s="229" t="s">
        <v>1023</v>
      </c>
      <c r="G151" s="229"/>
      <c r="H151" s="229"/>
      <c r="I151" s="229"/>
      <c r="J151" s="171" t="s">
        <v>316</v>
      </c>
      <c r="K151" s="172">
        <v>4</v>
      </c>
      <c r="L151" s="231">
        <v>0</v>
      </c>
      <c r="M151" s="231"/>
      <c r="N151" s="221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8.4999999999999995E-4</v>
      </c>
      <c r="Y151" s="166">
        <f t="shared" si="7"/>
        <v>3.3999999999999998E-3</v>
      </c>
      <c r="Z151" s="166">
        <v>0</v>
      </c>
      <c r="AA151" s="167">
        <f t="shared" si="8"/>
        <v>0</v>
      </c>
      <c r="AR151" s="18" t="s">
        <v>326</v>
      </c>
      <c r="AT151" s="18" t="s">
        <v>327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1679</v>
      </c>
    </row>
    <row r="152" spans="2:65" s="1" customFormat="1" ht="16.5" customHeight="1">
      <c r="B152" s="131"/>
      <c r="C152" s="169" t="s">
        <v>273</v>
      </c>
      <c r="D152" s="169" t="s">
        <v>327</v>
      </c>
      <c r="E152" s="170" t="s">
        <v>536</v>
      </c>
      <c r="F152" s="229" t="s">
        <v>1025</v>
      </c>
      <c r="G152" s="229"/>
      <c r="H152" s="229"/>
      <c r="I152" s="229"/>
      <c r="J152" s="171" t="s">
        <v>316</v>
      </c>
      <c r="K152" s="172">
        <v>20</v>
      </c>
      <c r="L152" s="231">
        <v>0</v>
      </c>
      <c r="M152" s="231"/>
      <c r="N152" s="221">
        <f t="shared" si="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8" t="s">
        <v>326</v>
      </c>
      <c r="AT152" s="18" t="s">
        <v>327</v>
      </c>
      <c r="AU152" s="18" t="s">
        <v>178</v>
      </c>
      <c r="AY152" s="18" t="s">
        <v>199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178</v>
      </c>
      <c r="BK152" s="168">
        <f t="shared" si="14"/>
        <v>0</v>
      </c>
      <c r="BL152" s="18" t="s">
        <v>261</v>
      </c>
      <c r="BM152" s="18" t="s">
        <v>1680</v>
      </c>
    </row>
    <row r="153" spans="2:65" s="1" customFormat="1" ht="25.5" customHeight="1">
      <c r="B153" s="131"/>
      <c r="C153" s="160" t="s">
        <v>10</v>
      </c>
      <c r="D153" s="160" t="s">
        <v>200</v>
      </c>
      <c r="E153" s="161" t="s">
        <v>495</v>
      </c>
      <c r="F153" s="228" t="s">
        <v>496</v>
      </c>
      <c r="G153" s="228"/>
      <c r="H153" s="228"/>
      <c r="I153" s="228"/>
      <c r="J153" s="162" t="s">
        <v>251</v>
      </c>
      <c r="K153" s="163">
        <v>163.6</v>
      </c>
      <c r="L153" s="230">
        <v>0</v>
      </c>
      <c r="M153" s="230"/>
      <c r="N153" s="220">
        <f t="shared" si="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6"/>
        <v>0</v>
      </c>
      <c r="X153" s="166">
        <v>1.1E-4</v>
      </c>
      <c r="Y153" s="166">
        <f t="shared" si="7"/>
        <v>1.7996000000000002E-2</v>
      </c>
      <c r="Z153" s="166">
        <v>0</v>
      </c>
      <c r="AA153" s="167">
        <f t="shared" si="8"/>
        <v>0</v>
      </c>
      <c r="AR153" s="18" t="s">
        <v>261</v>
      </c>
      <c r="AT153" s="18" t="s">
        <v>200</v>
      </c>
      <c r="AU153" s="18" t="s">
        <v>178</v>
      </c>
      <c r="AY153" s="18" t="s">
        <v>199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178</v>
      </c>
      <c r="BK153" s="168">
        <f t="shared" si="14"/>
        <v>0</v>
      </c>
      <c r="BL153" s="18" t="s">
        <v>261</v>
      </c>
      <c r="BM153" s="18" t="s">
        <v>1681</v>
      </c>
    </row>
    <row r="154" spans="2:65" s="1" customFormat="1" ht="25.5" customHeight="1">
      <c r="B154" s="131"/>
      <c r="C154" s="169" t="s">
        <v>280</v>
      </c>
      <c r="D154" s="169" t="s">
        <v>327</v>
      </c>
      <c r="E154" s="170" t="s">
        <v>476</v>
      </c>
      <c r="F154" s="229" t="s">
        <v>1028</v>
      </c>
      <c r="G154" s="229"/>
      <c r="H154" s="229"/>
      <c r="I154" s="229"/>
      <c r="J154" s="171" t="s">
        <v>316</v>
      </c>
      <c r="K154" s="172">
        <v>818</v>
      </c>
      <c r="L154" s="231">
        <v>0</v>
      </c>
      <c r="M154" s="231"/>
      <c r="N154" s="221">
        <f t="shared" si="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6"/>
        <v>0</v>
      </c>
      <c r="X154" s="166">
        <v>0</v>
      </c>
      <c r="Y154" s="166">
        <f t="shared" si="7"/>
        <v>0</v>
      </c>
      <c r="Z154" s="166">
        <v>0</v>
      </c>
      <c r="AA154" s="167">
        <f t="shared" si="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178</v>
      </c>
      <c r="BK154" s="168">
        <f t="shared" si="14"/>
        <v>0</v>
      </c>
      <c r="BL154" s="18" t="s">
        <v>261</v>
      </c>
      <c r="BM154" s="18" t="s">
        <v>1682</v>
      </c>
    </row>
    <row r="155" spans="2:65" s="1" customFormat="1" ht="25.5" customHeight="1">
      <c r="B155" s="131"/>
      <c r="C155" s="169" t="s">
        <v>284</v>
      </c>
      <c r="D155" s="169" t="s">
        <v>327</v>
      </c>
      <c r="E155" s="170" t="s">
        <v>499</v>
      </c>
      <c r="F155" s="229" t="s">
        <v>500</v>
      </c>
      <c r="G155" s="229"/>
      <c r="H155" s="229"/>
      <c r="I155" s="229"/>
      <c r="J155" s="171" t="s">
        <v>316</v>
      </c>
      <c r="K155" s="172">
        <v>81.8</v>
      </c>
      <c r="L155" s="231">
        <v>0</v>
      </c>
      <c r="M155" s="231"/>
      <c r="N155" s="221">
        <f t="shared" si="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6"/>
        <v>0</v>
      </c>
      <c r="X155" s="166">
        <v>4.0999999999999999E-4</v>
      </c>
      <c r="Y155" s="166">
        <f t="shared" si="7"/>
        <v>3.3537999999999998E-2</v>
      </c>
      <c r="Z155" s="166">
        <v>0</v>
      </c>
      <c r="AA155" s="167">
        <f t="shared" si="8"/>
        <v>0</v>
      </c>
      <c r="AR155" s="18" t="s">
        <v>326</v>
      </c>
      <c r="AT155" s="18" t="s">
        <v>327</v>
      </c>
      <c r="AU155" s="18" t="s">
        <v>178</v>
      </c>
      <c r="AY155" s="18" t="s">
        <v>199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178</v>
      </c>
      <c r="BK155" s="168">
        <f t="shared" si="14"/>
        <v>0</v>
      </c>
      <c r="BL155" s="18" t="s">
        <v>261</v>
      </c>
      <c r="BM155" s="18" t="s">
        <v>1683</v>
      </c>
    </row>
    <row r="156" spans="2:65" s="1" customFormat="1" ht="16.5" customHeight="1">
      <c r="B156" s="131"/>
      <c r="C156" s="160" t="s">
        <v>288</v>
      </c>
      <c r="D156" s="160" t="s">
        <v>200</v>
      </c>
      <c r="E156" s="161" t="s">
        <v>502</v>
      </c>
      <c r="F156" s="228" t="s">
        <v>503</v>
      </c>
      <c r="G156" s="228"/>
      <c r="H156" s="228"/>
      <c r="I156" s="228"/>
      <c r="J156" s="162" t="s">
        <v>251</v>
      </c>
      <c r="K156" s="163">
        <v>204.7</v>
      </c>
      <c r="L156" s="230">
        <v>0</v>
      </c>
      <c r="M156" s="230"/>
      <c r="N156" s="220">
        <f t="shared" si="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6"/>
        <v>0</v>
      </c>
      <c r="X156" s="166">
        <v>3.0000000000000001E-5</v>
      </c>
      <c r="Y156" s="166">
        <f t="shared" si="7"/>
        <v>6.1409999999999998E-3</v>
      </c>
      <c r="Z156" s="166">
        <v>0</v>
      </c>
      <c r="AA156" s="167">
        <f t="shared" si="8"/>
        <v>0</v>
      </c>
      <c r="AR156" s="18" t="s">
        <v>261</v>
      </c>
      <c r="AT156" s="18" t="s">
        <v>200</v>
      </c>
      <c r="AU156" s="18" t="s">
        <v>178</v>
      </c>
      <c r="AY156" s="18" t="s">
        <v>199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178</v>
      </c>
      <c r="BK156" s="168">
        <f t="shared" si="14"/>
        <v>0</v>
      </c>
      <c r="BL156" s="18" t="s">
        <v>261</v>
      </c>
      <c r="BM156" s="18" t="s">
        <v>1684</v>
      </c>
    </row>
    <row r="157" spans="2:65" s="1" customFormat="1" ht="16.5" customHeight="1">
      <c r="B157" s="131"/>
      <c r="C157" s="160" t="s">
        <v>292</v>
      </c>
      <c r="D157" s="160" t="s">
        <v>200</v>
      </c>
      <c r="E157" s="161" t="s">
        <v>505</v>
      </c>
      <c r="F157" s="228" t="s">
        <v>506</v>
      </c>
      <c r="G157" s="228"/>
      <c r="H157" s="228"/>
      <c r="I157" s="228"/>
      <c r="J157" s="162" t="s">
        <v>251</v>
      </c>
      <c r="K157" s="163">
        <v>204.7</v>
      </c>
      <c r="L157" s="230">
        <v>0</v>
      </c>
      <c r="M157" s="230"/>
      <c r="N157" s="220">
        <f t="shared" si="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6"/>
        <v>0</v>
      </c>
      <c r="X157" s="166">
        <v>1.2999999999999999E-4</v>
      </c>
      <c r="Y157" s="166">
        <f t="shared" si="7"/>
        <v>2.6610999999999996E-2</v>
      </c>
      <c r="Z157" s="166">
        <v>0</v>
      </c>
      <c r="AA157" s="167">
        <f t="shared" si="8"/>
        <v>0</v>
      </c>
      <c r="AR157" s="18" t="s">
        <v>261</v>
      </c>
      <c r="AT157" s="18" t="s">
        <v>200</v>
      </c>
      <c r="AU157" s="18" t="s">
        <v>178</v>
      </c>
      <c r="AY157" s="18" t="s">
        <v>199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178</v>
      </c>
      <c r="BK157" s="168">
        <f t="shared" si="14"/>
        <v>0</v>
      </c>
      <c r="BL157" s="18" t="s">
        <v>261</v>
      </c>
      <c r="BM157" s="18" t="s">
        <v>1685</v>
      </c>
    </row>
    <row r="158" spans="2:65" s="1" customFormat="1" ht="38.25" customHeight="1">
      <c r="B158" s="131"/>
      <c r="C158" s="160" t="s">
        <v>296</v>
      </c>
      <c r="D158" s="160" t="s">
        <v>200</v>
      </c>
      <c r="E158" s="161" t="s">
        <v>524</v>
      </c>
      <c r="F158" s="228" t="s">
        <v>1033</v>
      </c>
      <c r="G158" s="228"/>
      <c r="H158" s="228"/>
      <c r="I158" s="228"/>
      <c r="J158" s="162" t="s">
        <v>203</v>
      </c>
      <c r="K158" s="163">
        <v>115.29</v>
      </c>
      <c r="L158" s="230">
        <v>0</v>
      </c>
      <c r="M158" s="230"/>
      <c r="N158" s="220">
        <f t="shared" si="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6"/>
        <v>0</v>
      </c>
      <c r="X158" s="166">
        <v>0</v>
      </c>
      <c r="Y158" s="166">
        <f t="shared" si="7"/>
        <v>0</v>
      </c>
      <c r="Z158" s="166">
        <v>0</v>
      </c>
      <c r="AA158" s="167">
        <f t="shared" si="8"/>
        <v>0</v>
      </c>
      <c r="AR158" s="18" t="s">
        <v>261</v>
      </c>
      <c r="AT158" s="18" t="s">
        <v>200</v>
      </c>
      <c r="AU158" s="18" t="s">
        <v>178</v>
      </c>
      <c r="AY158" s="18" t="s">
        <v>199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178</v>
      </c>
      <c r="BK158" s="168">
        <f t="shared" si="14"/>
        <v>0</v>
      </c>
      <c r="BL158" s="18" t="s">
        <v>261</v>
      </c>
      <c r="BM158" s="18" t="s">
        <v>1686</v>
      </c>
    </row>
    <row r="159" spans="2:65" s="1" customFormat="1" ht="25.5" customHeight="1">
      <c r="B159" s="131"/>
      <c r="C159" s="169" t="s">
        <v>301</v>
      </c>
      <c r="D159" s="169" t="s">
        <v>327</v>
      </c>
      <c r="E159" s="170" t="s">
        <v>527</v>
      </c>
      <c r="F159" s="229" t="s">
        <v>528</v>
      </c>
      <c r="G159" s="229"/>
      <c r="H159" s="229"/>
      <c r="I159" s="229"/>
      <c r="J159" s="171" t="s">
        <v>203</v>
      </c>
      <c r="K159" s="172">
        <v>132.584</v>
      </c>
      <c r="L159" s="231">
        <v>0</v>
      </c>
      <c r="M159" s="231"/>
      <c r="N159" s="221">
        <f t="shared" si="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6"/>
        <v>0</v>
      </c>
      <c r="X159" s="166">
        <v>4.0000000000000002E-4</v>
      </c>
      <c r="Y159" s="166">
        <f t="shared" si="7"/>
        <v>5.3033600000000007E-2</v>
      </c>
      <c r="Z159" s="166">
        <v>0</v>
      </c>
      <c r="AA159" s="167">
        <f t="shared" si="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178</v>
      </c>
      <c r="BK159" s="168">
        <f t="shared" si="14"/>
        <v>0</v>
      </c>
      <c r="BL159" s="18" t="s">
        <v>261</v>
      </c>
      <c r="BM159" s="18" t="s">
        <v>1687</v>
      </c>
    </row>
    <row r="160" spans="2:65" s="1" customFormat="1" ht="38.25" customHeight="1">
      <c r="B160" s="131"/>
      <c r="C160" s="160" t="s">
        <v>305</v>
      </c>
      <c r="D160" s="160" t="s">
        <v>200</v>
      </c>
      <c r="E160" s="161" t="s">
        <v>542</v>
      </c>
      <c r="F160" s="228" t="s">
        <v>543</v>
      </c>
      <c r="G160" s="228"/>
      <c r="H160" s="228"/>
      <c r="I160" s="228"/>
      <c r="J160" s="162" t="s">
        <v>251</v>
      </c>
      <c r="K160" s="163">
        <v>163.80000000000001</v>
      </c>
      <c r="L160" s="230">
        <v>0</v>
      </c>
      <c r="M160" s="230"/>
      <c r="N160" s="220">
        <f t="shared" si="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6"/>
        <v>0</v>
      </c>
      <c r="X160" s="166">
        <v>0</v>
      </c>
      <c r="Y160" s="166">
        <f t="shared" si="7"/>
        <v>0</v>
      </c>
      <c r="Z160" s="166">
        <v>0</v>
      </c>
      <c r="AA160" s="167">
        <f t="shared" si="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178</v>
      </c>
      <c r="BK160" s="168">
        <f t="shared" si="14"/>
        <v>0</v>
      </c>
      <c r="BL160" s="18" t="s">
        <v>261</v>
      </c>
      <c r="BM160" s="18" t="s">
        <v>1688</v>
      </c>
    </row>
    <row r="161" spans="2:65" s="1" customFormat="1" ht="16.5" customHeight="1">
      <c r="B161" s="131"/>
      <c r="C161" s="169" t="s">
        <v>309</v>
      </c>
      <c r="D161" s="169" t="s">
        <v>327</v>
      </c>
      <c r="E161" s="170" t="s">
        <v>536</v>
      </c>
      <c r="F161" s="229" t="s">
        <v>1025</v>
      </c>
      <c r="G161" s="229"/>
      <c r="H161" s="229"/>
      <c r="I161" s="229"/>
      <c r="J161" s="171" t="s">
        <v>316</v>
      </c>
      <c r="K161" s="172">
        <v>1310.4000000000001</v>
      </c>
      <c r="L161" s="231">
        <v>0</v>
      </c>
      <c r="M161" s="231"/>
      <c r="N161" s="221">
        <f t="shared" si="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6"/>
        <v>0</v>
      </c>
      <c r="X161" s="166">
        <v>0</v>
      </c>
      <c r="Y161" s="166">
        <f t="shared" si="7"/>
        <v>0</v>
      </c>
      <c r="Z161" s="166">
        <v>0</v>
      </c>
      <c r="AA161" s="167">
        <f t="shared" si="8"/>
        <v>0</v>
      </c>
      <c r="AR161" s="18" t="s">
        <v>326</v>
      </c>
      <c r="AT161" s="18" t="s">
        <v>327</v>
      </c>
      <c r="AU161" s="18" t="s">
        <v>178</v>
      </c>
      <c r="AY161" s="18" t="s">
        <v>199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178</v>
      </c>
      <c r="BK161" s="168">
        <f t="shared" si="14"/>
        <v>0</v>
      </c>
      <c r="BL161" s="18" t="s">
        <v>261</v>
      </c>
      <c r="BM161" s="18" t="s">
        <v>1689</v>
      </c>
    </row>
    <row r="162" spans="2:65" s="1" customFormat="1" ht="25.5" customHeight="1">
      <c r="B162" s="131"/>
      <c r="C162" s="169" t="s">
        <v>313</v>
      </c>
      <c r="D162" s="169" t="s">
        <v>327</v>
      </c>
      <c r="E162" s="170" t="s">
        <v>1038</v>
      </c>
      <c r="F162" s="229" t="s">
        <v>1039</v>
      </c>
      <c r="G162" s="229"/>
      <c r="H162" s="229"/>
      <c r="I162" s="229"/>
      <c r="J162" s="171" t="s">
        <v>203</v>
      </c>
      <c r="K162" s="172">
        <v>101.556</v>
      </c>
      <c r="L162" s="231">
        <v>0</v>
      </c>
      <c r="M162" s="231"/>
      <c r="N162" s="221">
        <f t="shared" si="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6"/>
        <v>0</v>
      </c>
      <c r="X162" s="166">
        <v>1.4500000000000001E-2</v>
      </c>
      <c r="Y162" s="166">
        <f t="shared" si="7"/>
        <v>1.4725619999999999</v>
      </c>
      <c r="Z162" s="166">
        <v>0</v>
      </c>
      <c r="AA162" s="167">
        <f t="shared" si="8"/>
        <v>0</v>
      </c>
      <c r="AR162" s="18" t="s">
        <v>326</v>
      </c>
      <c r="AT162" s="18" t="s">
        <v>327</v>
      </c>
      <c r="AU162" s="18" t="s">
        <v>178</v>
      </c>
      <c r="AY162" s="18" t="s">
        <v>199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178</v>
      </c>
      <c r="BK162" s="168">
        <f t="shared" si="14"/>
        <v>0</v>
      </c>
      <c r="BL162" s="18" t="s">
        <v>261</v>
      </c>
      <c r="BM162" s="18" t="s">
        <v>1690</v>
      </c>
    </row>
    <row r="163" spans="2:65" s="1" customFormat="1" ht="38.25" customHeight="1">
      <c r="B163" s="131"/>
      <c r="C163" s="160" t="s">
        <v>318</v>
      </c>
      <c r="D163" s="160" t="s">
        <v>200</v>
      </c>
      <c r="E163" s="161" t="s">
        <v>549</v>
      </c>
      <c r="F163" s="228" t="s">
        <v>550</v>
      </c>
      <c r="G163" s="228"/>
      <c r="H163" s="228"/>
      <c r="I163" s="228"/>
      <c r="J163" s="162" t="s">
        <v>334</v>
      </c>
      <c r="K163" s="164">
        <v>0</v>
      </c>
      <c r="L163" s="230">
        <v>0</v>
      </c>
      <c r="M163" s="230"/>
      <c r="N163" s="220">
        <f t="shared" si="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6"/>
        <v>0</v>
      </c>
      <c r="X163" s="166">
        <v>0</v>
      </c>
      <c r="Y163" s="166">
        <f t="shared" si="7"/>
        <v>0</v>
      </c>
      <c r="Z163" s="166">
        <v>0</v>
      </c>
      <c r="AA163" s="167">
        <f t="shared" si="8"/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178</v>
      </c>
      <c r="BK163" s="168">
        <f t="shared" si="14"/>
        <v>0</v>
      </c>
      <c r="BL163" s="18" t="s">
        <v>261</v>
      </c>
      <c r="BM163" s="18" t="s">
        <v>1691</v>
      </c>
    </row>
    <row r="164" spans="2:65" s="9" customFormat="1" ht="29.85" customHeight="1">
      <c r="B164" s="149"/>
      <c r="C164" s="150"/>
      <c r="D164" s="159" t="s">
        <v>166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22">
        <f>BK164</f>
        <v>0</v>
      </c>
      <c r="O164" s="223"/>
      <c r="P164" s="223"/>
      <c r="Q164" s="223"/>
      <c r="R164" s="152"/>
      <c r="T164" s="153"/>
      <c r="U164" s="150"/>
      <c r="V164" s="150"/>
      <c r="W164" s="154">
        <f>SUM(W165:W175)</f>
        <v>0</v>
      </c>
      <c r="X164" s="150"/>
      <c r="Y164" s="154">
        <f>SUM(Y165:Y175)</f>
        <v>40.24064030000001</v>
      </c>
      <c r="Z164" s="150"/>
      <c r="AA164" s="155">
        <f>SUM(AA165:AA175)</f>
        <v>0</v>
      </c>
      <c r="AR164" s="156" t="s">
        <v>178</v>
      </c>
      <c r="AT164" s="157" t="s">
        <v>76</v>
      </c>
      <c r="AU164" s="157" t="s">
        <v>85</v>
      </c>
      <c r="AY164" s="156" t="s">
        <v>199</v>
      </c>
      <c r="BK164" s="158">
        <f>SUM(BK165:BK175)</f>
        <v>0</v>
      </c>
    </row>
    <row r="165" spans="2:65" s="1" customFormat="1" ht="38.25" customHeight="1">
      <c r="B165" s="131"/>
      <c r="C165" s="160" t="s">
        <v>322</v>
      </c>
      <c r="D165" s="160" t="s">
        <v>200</v>
      </c>
      <c r="E165" s="161" t="s">
        <v>552</v>
      </c>
      <c r="F165" s="228" t="s">
        <v>1042</v>
      </c>
      <c r="G165" s="228"/>
      <c r="H165" s="228"/>
      <c r="I165" s="228"/>
      <c r="J165" s="162" t="s">
        <v>203</v>
      </c>
      <c r="K165" s="163">
        <v>114.66</v>
      </c>
      <c r="L165" s="230">
        <v>0</v>
      </c>
      <c r="M165" s="230"/>
      <c r="N165" s="220">
        <f t="shared" ref="N165:N175" si="15">ROUND(L165*K165,3)</f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ref="W165:W175" si="16">V165*K165</f>
        <v>0</v>
      </c>
      <c r="X165" s="166">
        <v>5.0000000000000001E-3</v>
      </c>
      <c r="Y165" s="166">
        <f t="shared" ref="Y165:Y175" si="17">X165*K165</f>
        <v>0.57330000000000003</v>
      </c>
      <c r="Z165" s="166">
        <v>0</v>
      </c>
      <c r="AA165" s="167">
        <f t="shared" ref="AA165:AA175" si="18">Z165*K165</f>
        <v>0</v>
      </c>
      <c r="AR165" s="18" t="s">
        <v>261</v>
      </c>
      <c r="AT165" s="18" t="s">
        <v>200</v>
      </c>
      <c r="AU165" s="18" t="s">
        <v>178</v>
      </c>
      <c r="AY165" s="18" t="s">
        <v>199</v>
      </c>
      <c r="BE165" s="105">
        <f t="shared" ref="BE165:BE175" si="19">IF(U165="základná",N165,0)</f>
        <v>0</v>
      </c>
      <c r="BF165" s="105">
        <f t="shared" ref="BF165:BF175" si="20">IF(U165="znížená",N165,0)</f>
        <v>0</v>
      </c>
      <c r="BG165" s="105">
        <f t="shared" ref="BG165:BG175" si="21">IF(U165="zákl. prenesená",N165,0)</f>
        <v>0</v>
      </c>
      <c r="BH165" s="105">
        <f t="shared" ref="BH165:BH175" si="22">IF(U165="zníž. prenesená",N165,0)</f>
        <v>0</v>
      </c>
      <c r="BI165" s="105">
        <f t="shared" ref="BI165:BI175" si="23">IF(U165="nulová",N165,0)</f>
        <v>0</v>
      </c>
      <c r="BJ165" s="18" t="s">
        <v>178</v>
      </c>
      <c r="BK165" s="168">
        <f t="shared" ref="BK165:BK175" si="24">ROUND(L165*K165,3)</f>
        <v>0</v>
      </c>
      <c r="BL165" s="18" t="s">
        <v>261</v>
      </c>
      <c r="BM165" s="18" t="s">
        <v>1692</v>
      </c>
    </row>
    <row r="166" spans="2:65" s="1" customFormat="1" ht="16.5" customHeight="1">
      <c r="B166" s="131"/>
      <c r="C166" s="169" t="s">
        <v>326</v>
      </c>
      <c r="D166" s="169" t="s">
        <v>327</v>
      </c>
      <c r="E166" s="170" t="s">
        <v>555</v>
      </c>
      <c r="F166" s="229" t="s">
        <v>556</v>
      </c>
      <c r="G166" s="229"/>
      <c r="H166" s="229"/>
      <c r="I166" s="229"/>
      <c r="J166" s="171" t="s">
        <v>203</v>
      </c>
      <c r="K166" s="172">
        <v>116.953</v>
      </c>
      <c r="L166" s="231">
        <v>0</v>
      </c>
      <c r="M166" s="231"/>
      <c r="N166" s="221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1.95E-2</v>
      </c>
      <c r="Y166" s="166">
        <f t="shared" si="17"/>
        <v>2.2805835000000001</v>
      </c>
      <c r="Z166" s="166">
        <v>0</v>
      </c>
      <c r="AA166" s="167">
        <f t="shared" si="18"/>
        <v>0</v>
      </c>
      <c r="AR166" s="18" t="s">
        <v>326</v>
      </c>
      <c r="AT166" s="18" t="s">
        <v>327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261</v>
      </c>
      <c r="BM166" s="18" t="s">
        <v>1693</v>
      </c>
    </row>
    <row r="167" spans="2:65" s="1" customFormat="1" ht="25.5" customHeight="1">
      <c r="B167" s="131"/>
      <c r="C167" s="160" t="s">
        <v>331</v>
      </c>
      <c r="D167" s="160" t="s">
        <v>200</v>
      </c>
      <c r="E167" s="161" t="s">
        <v>1694</v>
      </c>
      <c r="F167" s="228" t="s">
        <v>1695</v>
      </c>
      <c r="G167" s="228"/>
      <c r="H167" s="228"/>
      <c r="I167" s="228"/>
      <c r="J167" s="162" t="s">
        <v>203</v>
      </c>
      <c r="K167" s="163">
        <v>1020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1.15E-3</v>
      </c>
      <c r="Y167" s="166">
        <f t="shared" si="17"/>
        <v>1.173</v>
      </c>
      <c r="Z167" s="166">
        <v>0</v>
      </c>
      <c r="AA167" s="167">
        <f t="shared" si="18"/>
        <v>0</v>
      </c>
      <c r="AR167" s="18" t="s">
        <v>261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261</v>
      </c>
      <c r="BM167" s="18" t="s">
        <v>1696</v>
      </c>
    </row>
    <row r="168" spans="2:65" s="1" customFormat="1" ht="16.5" customHeight="1">
      <c r="B168" s="131"/>
      <c r="C168" s="169" t="s">
        <v>336</v>
      </c>
      <c r="D168" s="169" t="s">
        <v>327</v>
      </c>
      <c r="E168" s="170" t="s">
        <v>1053</v>
      </c>
      <c r="F168" s="229" t="s">
        <v>1054</v>
      </c>
      <c r="G168" s="229"/>
      <c r="H168" s="229"/>
      <c r="I168" s="229"/>
      <c r="J168" s="171" t="s">
        <v>203</v>
      </c>
      <c r="K168" s="172">
        <v>1040.4000000000001</v>
      </c>
      <c r="L168" s="231">
        <v>0</v>
      </c>
      <c r="M168" s="231"/>
      <c r="N168" s="221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1.4999999999999999E-2</v>
      </c>
      <c r="Y168" s="166">
        <f t="shared" si="17"/>
        <v>15.606000000000002</v>
      </c>
      <c r="Z168" s="166">
        <v>0</v>
      </c>
      <c r="AA168" s="167">
        <f t="shared" si="18"/>
        <v>0</v>
      </c>
      <c r="AR168" s="18" t="s">
        <v>326</v>
      </c>
      <c r="AT168" s="18" t="s">
        <v>327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261</v>
      </c>
      <c r="BM168" s="18" t="s">
        <v>1697</v>
      </c>
    </row>
    <row r="169" spans="2:65" s="1" customFormat="1" ht="16.5" customHeight="1">
      <c r="B169" s="131"/>
      <c r="C169" s="169" t="s">
        <v>340</v>
      </c>
      <c r="D169" s="169" t="s">
        <v>327</v>
      </c>
      <c r="E169" s="170" t="s">
        <v>564</v>
      </c>
      <c r="F169" s="229" t="s">
        <v>565</v>
      </c>
      <c r="G169" s="229"/>
      <c r="H169" s="229"/>
      <c r="I169" s="229"/>
      <c r="J169" s="171" t="s">
        <v>203</v>
      </c>
      <c r="K169" s="172">
        <v>1040.4000000000001</v>
      </c>
      <c r="L169" s="231">
        <v>0</v>
      </c>
      <c r="M169" s="231"/>
      <c r="N169" s="221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1.89E-2</v>
      </c>
      <c r="Y169" s="166">
        <f t="shared" si="17"/>
        <v>19.66356</v>
      </c>
      <c r="Z169" s="166">
        <v>0</v>
      </c>
      <c r="AA169" s="167">
        <f t="shared" si="18"/>
        <v>0</v>
      </c>
      <c r="AR169" s="18" t="s">
        <v>326</v>
      </c>
      <c r="AT169" s="18" t="s">
        <v>327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261</v>
      </c>
      <c r="BM169" s="18" t="s">
        <v>1698</v>
      </c>
    </row>
    <row r="170" spans="2:65" s="1" customFormat="1" ht="38.25" customHeight="1">
      <c r="B170" s="131"/>
      <c r="C170" s="160" t="s">
        <v>344</v>
      </c>
      <c r="D170" s="160" t="s">
        <v>200</v>
      </c>
      <c r="E170" s="161" t="s">
        <v>558</v>
      </c>
      <c r="F170" s="228" t="s">
        <v>559</v>
      </c>
      <c r="G170" s="228"/>
      <c r="H170" s="228"/>
      <c r="I170" s="228"/>
      <c r="J170" s="162" t="s">
        <v>203</v>
      </c>
      <c r="K170" s="163">
        <v>36</v>
      </c>
      <c r="L170" s="230">
        <v>0</v>
      </c>
      <c r="M170" s="230"/>
      <c r="N170" s="220">
        <f t="shared" si="1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16"/>
        <v>0</v>
      </c>
      <c r="X170" s="166">
        <v>1.2E-4</v>
      </c>
      <c r="Y170" s="166">
        <f t="shared" si="17"/>
        <v>4.3200000000000001E-3</v>
      </c>
      <c r="Z170" s="166">
        <v>0</v>
      </c>
      <c r="AA170" s="167">
        <f t="shared" si="18"/>
        <v>0</v>
      </c>
      <c r="AR170" s="18" t="s">
        <v>261</v>
      </c>
      <c r="AT170" s="18" t="s">
        <v>200</v>
      </c>
      <c r="AU170" s="18" t="s">
        <v>178</v>
      </c>
      <c r="AY170" s="18" t="s">
        <v>199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178</v>
      </c>
      <c r="BK170" s="168">
        <f t="shared" si="24"/>
        <v>0</v>
      </c>
      <c r="BL170" s="18" t="s">
        <v>261</v>
      </c>
      <c r="BM170" s="18" t="s">
        <v>1699</v>
      </c>
    </row>
    <row r="171" spans="2:65" s="1" customFormat="1" ht="16.5" customHeight="1">
      <c r="B171" s="131"/>
      <c r="C171" s="169" t="s">
        <v>348</v>
      </c>
      <c r="D171" s="169" t="s">
        <v>327</v>
      </c>
      <c r="E171" s="170" t="s">
        <v>561</v>
      </c>
      <c r="F171" s="229" t="s">
        <v>562</v>
      </c>
      <c r="G171" s="229"/>
      <c r="H171" s="229"/>
      <c r="I171" s="229"/>
      <c r="J171" s="171" t="s">
        <v>203</v>
      </c>
      <c r="K171" s="172">
        <v>36.72</v>
      </c>
      <c r="L171" s="231">
        <v>0</v>
      </c>
      <c r="M171" s="231"/>
      <c r="N171" s="221">
        <f t="shared" si="1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16"/>
        <v>0</v>
      </c>
      <c r="X171" s="166">
        <v>1.2E-2</v>
      </c>
      <c r="Y171" s="166">
        <f t="shared" si="17"/>
        <v>0.44063999999999998</v>
      </c>
      <c r="Z171" s="166">
        <v>0</v>
      </c>
      <c r="AA171" s="167">
        <f t="shared" si="18"/>
        <v>0</v>
      </c>
      <c r="AR171" s="18" t="s">
        <v>326</v>
      </c>
      <c r="AT171" s="18" t="s">
        <v>327</v>
      </c>
      <c r="AU171" s="18" t="s">
        <v>178</v>
      </c>
      <c r="AY171" s="18" t="s">
        <v>199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178</v>
      </c>
      <c r="BK171" s="168">
        <f t="shared" si="24"/>
        <v>0</v>
      </c>
      <c r="BL171" s="18" t="s">
        <v>261</v>
      </c>
      <c r="BM171" s="18" t="s">
        <v>1700</v>
      </c>
    </row>
    <row r="172" spans="2:65" s="1" customFormat="1" ht="16.5" customHeight="1">
      <c r="B172" s="131"/>
      <c r="C172" s="169" t="s">
        <v>352</v>
      </c>
      <c r="D172" s="169" t="s">
        <v>327</v>
      </c>
      <c r="E172" s="170" t="s">
        <v>1701</v>
      </c>
      <c r="F172" s="229" t="s">
        <v>1702</v>
      </c>
      <c r="G172" s="229"/>
      <c r="H172" s="229"/>
      <c r="I172" s="229"/>
      <c r="J172" s="171" t="s">
        <v>203</v>
      </c>
      <c r="K172" s="172">
        <v>36.72</v>
      </c>
      <c r="L172" s="231">
        <v>0</v>
      </c>
      <c r="M172" s="231"/>
      <c r="N172" s="221">
        <f t="shared" si="1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16"/>
        <v>0</v>
      </c>
      <c r="X172" s="166">
        <v>1.0800000000000001E-2</v>
      </c>
      <c r="Y172" s="166">
        <f t="shared" si="17"/>
        <v>0.39657599999999998</v>
      </c>
      <c r="Z172" s="166">
        <v>0</v>
      </c>
      <c r="AA172" s="167">
        <f t="shared" si="18"/>
        <v>0</v>
      </c>
      <c r="AR172" s="18" t="s">
        <v>326</v>
      </c>
      <c r="AT172" s="18" t="s">
        <v>327</v>
      </c>
      <c r="AU172" s="18" t="s">
        <v>178</v>
      </c>
      <c r="AY172" s="18" t="s">
        <v>199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178</v>
      </c>
      <c r="BK172" s="168">
        <f t="shared" si="24"/>
        <v>0</v>
      </c>
      <c r="BL172" s="18" t="s">
        <v>261</v>
      </c>
      <c r="BM172" s="18" t="s">
        <v>1703</v>
      </c>
    </row>
    <row r="173" spans="2:65" s="1" customFormat="1" ht="25.5" customHeight="1">
      <c r="B173" s="131"/>
      <c r="C173" s="160" t="s">
        <v>356</v>
      </c>
      <c r="D173" s="160" t="s">
        <v>200</v>
      </c>
      <c r="E173" s="161" t="s">
        <v>567</v>
      </c>
      <c r="F173" s="228" t="s">
        <v>568</v>
      </c>
      <c r="G173" s="228"/>
      <c r="H173" s="228"/>
      <c r="I173" s="228"/>
      <c r="J173" s="162" t="s">
        <v>203</v>
      </c>
      <c r="K173" s="163">
        <v>11.54</v>
      </c>
      <c r="L173" s="230">
        <v>0</v>
      </c>
      <c r="M173" s="230"/>
      <c r="N173" s="220">
        <f t="shared" si="1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16"/>
        <v>0</v>
      </c>
      <c r="X173" s="166">
        <v>4.0000000000000001E-3</v>
      </c>
      <c r="Y173" s="166">
        <f t="shared" si="17"/>
        <v>4.616E-2</v>
      </c>
      <c r="Z173" s="166">
        <v>0</v>
      </c>
      <c r="AA173" s="167">
        <f t="shared" si="18"/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178</v>
      </c>
      <c r="BK173" s="168">
        <f t="shared" si="24"/>
        <v>0</v>
      </c>
      <c r="BL173" s="18" t="s">
        <v>261</v>
      </c>
      <c r="BM173" s="18" t="s">
        <v>1704</v>
      </c>
    </row>
    <row r="174" spans="2:65" s="1" customFormat="1" ht="38.25" customHeight="1">
      <c r="B174" s="131"/>
      <c r="C174" s="169" t="s">
        <v>360</v>
      </c>
      <c r="D174" s="169" t="s">
        <v>327</v>
      </c>
      <c r="E174" s="170" t="s">
        <v>570</v>
      </c>
      <c r="F174" s="229" t="s">
        <v>571</v>
      </c>
      <c r="G174" s="229"/>
      <c r="H174" s="229"/>
      <c r="I174" s="229"/>
      <c r="J174" s="171" t="s">
        <v>203</v>
      </c>
      <c r="K174" s="172">
        <v>11.771000000000001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4.7999999999999996E-3</v>
      </c>
      <c r="Y174" s="166">
        <f t="shared" si="17"/>
        <v>5.6500799999999997E-2</v>
      </c>
      <c r="Z174" s="166">
        <v>0</v>
      </c>
      <c r="AA174" s="167">
        <f t="shared" si="18"/>
        <v>0</v>
      </c>
      <c r="AR174" s="18" t="s">
        <v>326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261</v>
      </c>
      <c r="BM174" s="18" t="s">
        <v>1705</v>
      </c>
    </row>
    <row r="175" spans="2:65" s="1" customFormat="1" ht="25.5" customHeight="1">
      <c r="B175" s="131"/>
      <c r="C175" s="160" t="s">
        <v>364</v>
      </c>
      <c r="D175" s="160" t="s">
        <v>200</v>
      </c>
      <c r="E175" s="161" t="s">
        <v>573</v>
      </c>
      <c r="F175" s="228" t="s">
        <v>574</v>
      </c>
      <c r="G175" s="228"/>
      <c r="H175" s="228"/>
      <c r="I175" s="228"/>
      <c r="J175" s="162" t="s">
        <v>334</v>
      </c>
      <c r="K175" s="164">
        <v>0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261</v>
      </c>
      <c r="BM175" s="18" t="s">
        <v>1706</v>
      </c>
    </row>
    <row r="176" spans="2:65" s="9" customFormat="1" ht="29.85" customHeight="1">
      <c r="B176" s="149"/>
      <c r="C176" s="150"/>
      <c r="D176" s="159" t="s">
        <v>445</v>
      </c>
      <c r="E176" s="159"/>
      <c r="F176" s="159"/>
      <c r="G176" s="159"/>
      <c r="H176" s="159"/>
      <c r="I176" s="159"/>
      <c r="J176" s="159"/>
      <c r="K176" s="159"/>
      <c r="L176" s="159"/>
      <c r="M176" s="159"/>
      <c r="N176" s="222">
        <f>BK176</f>
        <v>0</v>
      </c>
      <c r="O176" s="223"/>
      <c r="P176" s="223"/>
      <c r="Q176" s="223"/>
      <c r="R176" s="152"/>
      <c r="T176" s="153"/>
      <c r="U176" s="150"/>
      <c r="V176" s="150"/>
      <c r="W176" s="154">
        <f>SUM(W177:W178)</f>
        <v>0</v>
      </c>
      <c r="X176" s="150"/>
      <c r="Y176" s="154">
        <f>SUM(Y177:Y178)</f>
        <v>0</v>
      </c>
      <c r="Z176" s="150"/>
      <c r="AA176" s="155">
        <f>SUM(AA177:AA178)</f>
        <v>0.24947999999999998</v>
      </c>
      <c r="AR176" s="156" t="s">
        <v>178</v>
      </c>
      <c r="AT176" s="157" t="s">
        <v>76</v>
      </c>
      <c r="AU176" s="157" t="s">
        <v>85</v>
      </c>
      <c r="AY176" s="156" t="s">
        <v>199</v>
      </c>
      <c r="BK176" s="158">
        <f>SUM(BK177:BK178)</f>
        <v>0</v>
      </c>
    </row>
    <row r="177" spans="2:65" s="1" customFormat="1" ht="25.5" customHeight="1">
      <c r="B177" s="131"/>
      <c r="C177" s="160" t="s">
        <v>368</v>
      </c>
      <c r="D177" s="160" t="s">
        <v>200</v>
      </c>
      <c r="E177" s="161" t="s">
        <v>1066</v>
      </c>
      <c r="F177" s="228" t="s">
        <v>1067</v>
      </c>
      <c r="G177" s="228"/>
      <c r="H177" s="228"/>
      <c r="I177" s="228"/>
      <c r="J177" s="162" t="s">
        <v>316</v>
      </c>
      <c r="K177" s="163">
        <v>4</v>
      </c>
      <c r="L177" s="230">
        <v>0</v>
      </c>
      <c r="M177" s="230"/>
      <c r="N177" s="220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0</v>
      </c>
      <c r="Y177" s="166">
        <f>X177*K177</f>
        <v>0</v>
      </c>
      <c r="Z177" s="166">
        <v>2.0109999999999999E-2</v>
      </c>
      <c r="AA177" s="167">
        <f>Z177*K177</f>
        <v>8.0439999999999998E-2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1707</v>
      </c>
    </row>
    <row r="178" spans="2:65" s="1" customFormat="1" ht="16.5" customHeight="1">
      <c r="B178" s="131"/>
      <c r="C178" s="160" t="s">
        <v>372</v>
      </c>
      <c r="D178" s="160" t="s">
        <v>200</v>
      </c>
      <c r="E178" s="161" t="s">
        <v>1069</v>
      </c>
      <c r="F178" s="228" t="s">
        <v>1070</v>
      </c>
      <c r="G178" s="228"/>
      <c r="H178" s="228"/>
      <c r="I178" s="228"/>
      <c r="J178" s="162" t="s">
        <v>316</v>
      </c>
      <c r="K178" s="163">
        <v>8</v>
      </c>
      <c r="L178" s="230">
        <v>0</v>
      </c>
      <c r="M178" s="230"/>
      <c r="N178" s="220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0</v>
      </c>
      <c r="Y178" s="166">
        <f>X178*K178</f>
        <v>0</v>
      </c>
      <c r="Z178" s="166">
        <v>2.1129999999999999E-2</v>
      </c>
      <c r="AA178" s="167">
        <f>Z178*K178</f>
        <v>0.16904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1708</v>
      </c>
    </row>
    <row r="179" spans="2:65" s="9" customFormat="1" ht="29.85" customHeight="1">
      <c r="B179" s="149"/>
      <c r="C179" s="150"/>
      <c r="D179" s="159" t="s">
        <v>168</v>
      </c>
      <c r="E179" s="159"/>
      <c r="F179" s="159"/>
      <c r="G179" s="159"/>
      <c r="H179" s="159"/>
      <c r="I179" s="159"/>
      <c r="J179" s="159"/>
      <c r="K179" s="159"/>
      <c r="L179" s="159"/>
      <c r="M179" s="159"/>
      <c r="N179" s="222">
        <f>BK179</f>
        <v>0</v>
      </c>
      <c r="O179" s="223"/>
      <c r="P179" s="223"/>
      <c r="Q179" s="223"/>
      <c r="R179" s="152"/>
      <c r="T179" s="153"/>
      <c r="U179" s="150"/>
      <c r="V179" s="150"/>
      <c r="W179" s="154">
        <f>SUM(W180:W185)</f>
        <v>0</v>
      </c>
      <c r="X179" s="150"/>
      <c r="Y179" s="154">
        <f>SUM(Y180:Y185)</f>
        <v>0.28264028799999996</v>
      </c>
      <c r="Z179" s="150"/>
      <c r="AA179" s="155">
        <f>SUM(AA180:AA185)</f>
        <v>0.48751199999999995</v>
      </c>
      <c r="AR179" s="156" t="s">
        <v>178</v>
      </c>
      <c r="AT179" s="157" t="s">
        <v>76</v>
      </c>
      <c r="AU179" s="157" t="s">
        <v>85</v>
      </c>
      <c r="AY179" s="156" t="s">
        <v>199</v>
      </c>
      <c r="BK179" s="158">
        <f>SUM(BK180:BK185)</f>
        <v>0</v>
      </c>
    </row>
    <row r="180" spans="2:65" s="1" customFormat="1" ht="16.5" customHeight="1">
      <c r="B180" s="131"/>
      <c r="C180" s="160" t="s">
        <v>376</v>
      </c>
      <c r="D180" s="160" t="s">
        <v>200</v>
      </c>
      <c r="E180" s="161" t="s">
        <v>1709</v>
      </c>
      <c r="F180" s="228" t="s">
        <v>1710</v>
      </c>
      <c r="G180" s="228"/>
      <c r="H180" s="228"/>
      <c r="I180" s="228"/>
      <c r="J180" s="162" t="s">
        <v>203</v>
      </c>
      <c r="K180" s="163">
        <v>50</v>
      </c>
      <c r="L180" s="230">
        <v>0</v>
      </c>
      <c r="M180" s="230"/>
      <c r="N180" s="220">
        <f t="shared" ref="N180:N185" si="25"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ref="W180:W185" si="26">V180*K180</f>
        <v>0</v>
      </c>
      <c r="X180" s="166">
        <v>8.0000000000000007E-5</v>
      </c>
      <c r="Y180" s="166">
        <f t="shared" ref="Y180:Y185" si="27">X180*K180</f>
        <v>4.0000000000000001E-3</v>
      </c>
      <c r="Z180" s="166">
        <v>0</v>
      </c>
      <c r="AA180" s="167">
        <f t="shared" ref="AA180:AA185" si="28">Z180*K180</f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 t="shared" ref="BE180:BE185" si="29">IF(U180="základná",N180,0)</f>
        <v>0</v>
      </c>
      <c r="BF180" s="105">
        <f t="shared" ref="BF180:BF185" si="30">IF(U180="znížená",N180,0)</f>
        <v>0</v>
      </c>
      <c r="BG180" s="105">
        <f t="shared" ref="BG180:BG185" si="31">IF(U180="zákl. prenesená",N180,0)</f>
        <v>0</v>
      </c>
      <c r="BH180" s="105">
        <f t="shared" ref="BH180:BH185" si="32">IF(U180="zníž. prenesená",N180,0)</f>
        <v>0</v>
      </c>
      <c r="BI180" s="105">
        <f t="shared" ref="BI180:BI185" si="33">IF(U180="nulová",N180,0)</f>
        <v>0</v>
      </c>
      <c r="BJ180" s="18" t="s">
        <v>178</v>
      </c>
      <c r="BK180" s="168">
        <f t="shared" ref="BK180:BK185" si="34">ROUND(L180*K180,3)</f>
        <v>0</v>
      </c>
      <c r="BL180" s="18" t="s">
        <v>261</v>
      </c>
      <c r="BM180" s="18" t="s">
        <v>1711</v>
      </c>
    </row>
    <row r="181" spans="2:65" s="1" customFormat="1" ht="25.5" customHeight="1">
      <c r="B181" s="131"/>
      <c r="C181" s="169" t="s">
        <v>380</v>
      </c>
      <c r="D181" s="169" t="s">
        <v>327</v>
      </c>
      <c r="E181" s="170" t="s">
        <v>1712</v>
      </c>
      <c r="F181" s="229" t="s">
        <v>1713</v>
      </c>
      <c r="G181" s="229"/>
      <c r="H181" s="229"/>
      <c r="I181" s="229"/>
      <c r="J181" s="171" t="s">
        <v>203</v>
      </c>
      <c r="K181" s="172">
        <v>53.5</v>
      </c>
      <c r="L181" s="231">
        <v>0</v>
      </c>
      <c r="M181" s="231"/>
      <c r="N181" s="221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4.7999999999999996E-3</v>
      </c>
      <c r="Y181" s="166">
        <f t="shared" si="27"/>
        <v>0.25679999999999997</v>
      </c>
      <c r="Z181" s="166">
        <v>0</v>
      </c>
      <c r="AA181" s="167">
        <f t="shared" si="28"/>
        <v>0</v>
      </c>
      <c r="AR181" s="18" t="s">
        <v>326</v>
      </c>
      <c r="AT181" s="18" t="s">
        <v>327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261</v>
      </c>
      <c r="BM181" s="18" t="s">
        <v>1714</v>
      </c>
    </row>
    <row r="182" spans="2:65" s="1" customFormat="1" ht="38.25" customHeight="1">
      <c r="B182" s="131"/>
      <c r="C182" s="160" t="s">
        <v>384</v>
      </c>
      <c r="D182" s="160" t="s">
        <v>200</v>
      </c>
      <c r="E182" s="161" t="s">
        <v>598</v>
      </c>
      <c r="F182" s="228" t="s">
        <v>599</v>
      </c>
      <c r="G182" s="228"/>
      <c r="H182" s="228"/>
      <c r="I182" s="228"/>
      <c r="J182" s="162" t="s">
        <v>203</v>
      </c>
      <c r="K182" s="163">
        <v>66.599999999999994</v>
      </c>
      <c r="L182" s="230">
        <v>0</v>
      </c>
      <c r="M182" s="230"/>
      <c r="N182" s="220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0</v>
      </c>
      <c r="Y182" s="166">
        <f t="shared" si="27"/>
        <v>0</v>
      </c>
      <c r="Z182" s="166">
        <v>7.3200000000000001E-3</v>
      </c>
      <c r="AA182" s="167">
        <f t="shared" si="28"/>
        <v>0.48751199999999995</v>
      </c>
      <c r="AR182" s="18" t="s">
        <v>261</v>
      </c>
      <c r="AT182" s="18" t="s">
        <v>200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261</v>
      </c>
      <c r="BM182" s="18" t="s">
        <v>1715</v>
      </c>
    </row>
    <row r="183" spans="2:65" s="1" customFormat="1" ht="38.25" customHeight="1">
      <c r="B183" s="131"/>
      <c r="C183" s="160" t="s">
        <v>388</v>
      </c>
      <c r="D183" s="160" t="s">
        <v>200</v>
      </c>
      <c r="E183" s="161" t="s">
        <v>610</v>
      </c>
      <c r="F183" s="228" t="s">
        <v>611</v>
      </c>
      <c r="G183" s="228"/>
      <c r="H183" s="228"/>
      <c r="I183" s="228"/>
      <c r="J183" s="162" t="s">
        <v>251</v>
      </c>
      <c r="K183" s="163">
        <v>16.600000000000001</v>
      </c>
      <c r="L183" s="230">
        <v>0</v>
      </c>
      <c r="M183" s="230"/>
      <c r="N183" s="220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1.3156800000000001E-3</v>
      </c>
      <c r="Y183" s="166">
        <f t="shared" si="27"/>
        <v>2.1840288000000003E-2</v>
      </c>
      <c r="Z183" s="166">
        <v>0</v>
      </c>
      <c r="AA183" s="167">
        <f t="shared" si="28"/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261</v>
      </c>
      <c r="BM183" s="18" t="s">
        <v>1716</v>
      </c>
    </row>
    <row r="184" spans="2:65" s="1" customFormat="1" ht="38.25" customHeight="1">
      <c r="B184" s="131"/>
      <c r="C184" s="160" t="s">
        <v>392</v>
      </c>
      <c r="D184" s="160" t="s">
        <v>200</v>
      </c>
      <c r="E184" s="161" t="s">
        <v>616</v>
      </c>
      <c r="F184" s="228" t="s">
        <v>617</v>
      </c>
      <c r="G184" s="228"/>
      <c r="H184" s="228"/>
      <c r="I184" s="228"/>
      <c r="J184" s="162" t="s">
        <v>251</v>
      </c>
      <c r="K184" s="163">
        <v>162.9</v>
      </c>
      <c r="L184" s="230">
        <v>0</v>
      </c>
      <c r="M184" s="230"/>
      <c r="N184" s="220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0</v>
      </c>
      <c r="Y184" s="166">
        <f t="shared" si="27"/>
        <v>0</v>
      </c>
      <c r="Z184" s="166">
        <v>0</v>
      </c>
      <c r="AA184" s="167">
        <f t="shared" si="28"/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261</v>
      </c>
      <c r="BM184" s="18" t="s">
        <v>1717</v>
      </c>
    </row>
    <row r="185" spans="2:65" s="1" customFormat="1" ht="25.5" customHeight="1">
      <c r="B185" s="131"/>
      <c r="C185" s="160" t="s">
        <v>396</v>
      </c>
      <c r="D185" s="160" t="s">
        <v>200</v>
      </c>
      <c r="E185" s="161" t="s">
        <v>628</v>
      </c>
      <c r="F185" s="228" t="s">
        <v>629</v>
      </c>
      <c r="G185" s="228"/>
      <c r="H185" s="228"/>
      <c r="I185" s="228"/>
      <c r="J185" s="162" t="s">
        <v>334</v>
      </c>
      <c r="K185" s="164">
        <v>0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261</v>
      </c>
      <c r="BM185" s="18" t="s">
        <v>1718</v>
      </c>
    </row>
    <row r="186" spans="2:65" s="9" customFormat="1" ht="37.35" customHeight="1">
      <c r="B186" s="149"/>
      <c r="C186" s="150"/>
      <c r="D186" s="151" t="s">
        <v>172</v>
      </c>
      <c r="E186" s="151"/>
      <c r="F186" s="151"/>
      <c r="G186" s="151"/>
      <c r="H186" s="151"/>
      <c r="I186" s="151"/>
      <c r="J186" s="151"/>
      <c r="K186" s="151"/>
      <c r="L186" s="151"/>
      <c r="M186" s="151"/>
      <c r="N186" s="259">
        <f>BK186</f>
        <v>0</v>
      </c>
      <c r="O186" s="260"/>
      <c r="P186" s="260"/>
      <c r="Q186" s="260"/>
      <c r="R186" s="152"/>
      <c r="T186" s="153"/>
      <c r="U186" s="150"/>
      <c r="V186" s="150"/>
      <c r="W186" s="154">
        <f>SUM(W187:W191)</f>
        <v>0</v>
      </c>
      <c r="X186" s="150"/>
      <c r="Y186" s="154">
        <f>SUM(Y187:Y191)</f>
        <v>0</v>
      </c>
      <c r="Z186" s="150"/>
      <c r="AA186" s="155">
        <f>SUM(AA187:AA191)</f>
        <v>0</v>
      </c>
      <c r="AR186" s="156" t="s">
        <v>204</v>
      </c>
      <c r="AT186" s="157" t="s">
        <v>76</v>
      </c>
      <c r="AU186" s="157" t="s">
        <v>77</v>
      </c>
      <c r="AY186" s="156" t="s">
        <v>199</v>
      </c>
      <c r="BK186" s="158">
        <f>SUM(BK187:BK191)</f>
        <v>0</v>
      </c>
    </row>
    <row r="187" spans="2:65" s="1" customFormat="1" ht="51" customHeight="1">
      <c r="B187" s="131"/>
      <c r="C187" s="160" t="s">
        <v>400</v>
      </c>
      <c r="D187" s="160" t="s">
        <v>200</v>
      </c>
      <c r="E187" s="161" t="s">
        <v>85</v>
      </c>
      <c r="F187" s="228" t="s">
        <v>421</v>
      </c>
      <c r="G187" s="228"/>
      <c r="H187" s="228"/>
      <c r="I187" s="228"/>
      <c r="J187" s="162" t="s">
        <v>5</v>
      </c>
      <c r="K187" s="163">
        <v>0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422</v>
      </c>
      <c r="AT187" s="18" t="s">
        <v>200</v>
      </c>
      <c r="AU187" s="18" t="s">
        <v>85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422</v>
      </c>
      <c r="BM187" s="18" t="s">
        <v>1719</v>
      </c>
    </row>
    <row r="188" spans="2:65" s="1" customFormat="1" ht="51" customHeight="1">
      <c r="B188" s="131"/>
      <c r="C188" s="160" t="s">
        <v>404</v>
      </c>
      <c r="D188" s="160" t="s">
        <v>200</v>
      </c>
      <c r="E188" s="161" t="s">
        <v>178</v>
      </c>
      <c r="F188" s="228" t="s">
        <v>425</v>
      </c>
      <c r="G188" s="228"/>
      <c r="H188" s="228"/>
      <c r="I188" s="228"/>
      <c r="J188" s="162" t="s">
        <v>5</v>
      </c>
      <c r="K188" s="163">
        <v>0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8" t="s">
        <v>422</v>
      </c>
      <c r="AT188" s="18" t="s">
        <v>200</v>
      </c>
      <c r="AU188" s="18" t="s">
        <v>85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422</v>
      </c>
      <c r="BM188" s="18" t="s">
        <v>1720</v>
      </c>
    </row>
    <row r="189" spans="2:65" s="1" customFormat="1" ht="63.75" customHeight="1">
      <c r="B189" s="131"/>
      <c r="C189" s="160" t="s">
        <v>408</v>
      </c>
      <c r="D189" s="160" t="s">
        <v>200</v>
      </c>
      <c r="E189" s="161" t="s">
        <v>209</v>
      </c>
      <c r="F189" s="228" t="s">
        <v>428</v>
      </c>
      <c r="G189" s="228"/>
      <c r="H189" s="228"/>
      <c r="I189" s="228"/>
      <c r="J189" s="162" t="s">
        <v>5</v>
      </c>
      <c r="K189" s="163">
        <v>0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422</v>
      </c>
      <c r="AT189" s="18" t="s">
        <v>200</v>
      </c>
      <c r="AU189" s="18" t="s">
        <v>85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422</v>
      </c>
      <c r="BM189" s="18" t="s">
        <v>1721</v>
      </c>
    </row>
    <row r="190" spans="2:65" s="1" customFormat="1" ht="51" customHeight="1">
      <c r="B190" s="131"/>
      <c r="C190" s="160" t="s">
        <v>412</v>
      </c>
      <c r="D190" s="160" t="s">
        <v>200</v>
      </c>
      <c r="E190" s="161" t="s">
        <v>216</v>
      </c>
      <c r="F190" s="228" t="s">
        <v>431</v>
      </c>
      <c r="G190" s="228"/>
      <c r="H190" s="228"/>
      <c r="I190" s="228"/>
      <c r="J190" s="162" t="s">
        <v>5</v>
      </c>
      <c r="K190" s="163">
        <v>0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422</v>
      </c>
      <c r="AT190" s="18" t="s">
        <v>200</v>
      </c>
      <c r="AU190" s="18" t="s">
        <v>85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422</v>
      </c>
      <c r="BM190" s="18" t="s">
        <v>1722</v>
      </c>
    </row>
    <row r="191" spans="2:65" s="1" customFormat="1" ht="25.5" customHeight="1">
      <c r="B191" s="131"/>
      <c r="C191" s="160" t="s">
        <v>416</v>
      </c>
      <c r="D191" s="160" t="s">
        <v>200</v>
      </c>
      <c r="E191" s="161" t="s">
        <v>220</v>
      </c>
      <c r="F191" s="228" t="s">
        <v>434</v>
      </c>
      <c r="G191" s="228"/>
      <c r="H191" s="228"/>
      <c r="I191" s="228"/>
      <c r="J191" s="162" t="s">
        <v>5</v>
      </c>
      <c r="K191" s="163">
        <v>0</v>
      </c>
      <c r="L191" s="230">
        <v>0</v>
      </c>
      <c r="M191" s="230"/>
      <c r="N191" s="220">
        <f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8" t="s">
        <v>422</v>
      </c>
      <c r="AT191" s="18" t="s">
        <v>200</v>
      </c>
      <c r="AU191" s="18" t="s">
        <v>85</v>
      </c>
      <c r="AY191" s="18" t="s">
        <v>199</v>
      </c>
      <c r="BE191" s="105">
        <f>IF(U191="základná",N191,0)</f>
        <v>0</v>
      </c>
      <c r="BF191" s="105">
        <f>IF(U191="znížená",N191,0)</f>
        <v>0</v>
      </c>
      <c r="BG191" s="105">
        <f>IF(U191="zákl. prenesená",N191,0)</f>
        <v>0</v>
      </c>
      <c r="BH191" s="105">
        <f>IF(U191="zníž. prenesená",N191,0)</f>
        <v>0</v>
      </c>
      <c r="BI191" s="105">
        <f>IF(U191="nulová",N191,0)</f>
        <v>0</v>
      </c>
      <c r="BJ191" s="18" t="s">
        <v>178</v>
      </c>
      <c r="BK191" s="168">
        <f>ROUND(L191*K191,3)</f>
        <v>0</v>
      </c>
      <c r="BL191" s="18" t="s">
        <v>422</v>
      </c>
      <c r="BM191" s="18" t="s">
        <v>1723</v>
      </c>
    </row>
    <row r="192" spans="2:65" s="9" customFormat="1" ht="37.35" customHeight="1">
      <c r="B192" s="149"/>
      <c r="C192" s="150"/>
      <c r="D192" s="151" t="s">
        <v>173</v>
      </c>
      <c r="E192" s="151"/>
      <c r="F192" s="151"/>
      <c r="G192" s="151"/>
      <c r="H192" s="151"/>
      <c r="I192" s="151"/>
      <c r="J192" s="151"/>
      <c r="K192" s="151"/>
      <c r="L192" s="151"/>
      <c r="M192" s="151"/>
      <c r="N192" s="224">
        <f>BK192</f>
        <v>0</v>
      </c>
      <c r="O192" s="225"/>
      <c r="P192" s="225"/>
      <c r="Q192" s="225"/>
      <c r="R192" s="152"/>
      <c r="T192" s="153"/>
      <c r="U192" s="150"/>
      <c r="V192" s="150"/>
      <c r="W192" s="154">
        <f>W193</f>
        <v>0</v>
      </c>
      <c r="X192" s="150"/>
      <c r="Y192" s="154">
        <f>Y193</f>
        <v>0</v>
      </c>
      <c r="Z192" s="150"/>
      <c r="AA192" s="155">
        <f>AA193</f>
        <v>0</v>
      </c>
      <c r="AR192" s="156" t="s">
        <v>216</v>
      </c>
      <c r="AT192" s="157" t="s">
        <v>76</v>
      </c>
      <c r="AU192" s="157" t="s">
        <v>77</v>
      </c>
      <c r="AY192" s="156" t="s">
        <v>199</v>
      </c>
      <c r="BK192" s="158">
        <f>BK193</f>
        <v>0</v>
      </c>
    </row>
    <row r="193" spans="2:65" s="9" customFormat="1" ht="19.95" customHeight="1">
      <c r="B193" s="149"/>
      <c r="C193" s="150"/>
      <c r="D193" s="159" t="s">
        <v>174</v>
      </c>
      <c r="E193" s="159"/>
      <c r="F193" s="159"/>
      <c r="G193" s="159"/>
      <c r="H193" s="159"/>
      <c r="I193" s="159"/>
      <c r="J193" s="159"/>
      <c r="K193" s="159"/>
      <c r="L193" s="159"/>
      <c r="M193" s="159"/>
      <c r="N193" s="226">
        <f>BK193</f>
        <v>0</v>
      </c>
      <c r="O193" s="227"/>
      <c r="P193" s="227"/>
      <c r="Q193" s="227"/>
      <c r="R193" s="152"/>
      <c r="T193" s="153"/>
      <c r="U193" s="150"/>
      <c r="V193" s="150"/>
      <c r="W193" s="154">
        <f>W194</f>
        <v>0</v>
      </c>
      <c r="X193" s="150"/>
      <c r="Y193" s="154">
        <f>Y194</f>
        <v>0</v>
      </c>
      <c r="Z193" s="150"/>
      <c r="AA193" s="155">
        <f>AA194</f>
        <v>0</v>
      </c>
      <c r="AR193" s="156" t="s">
        <v>216</v>
      </c>
      <c r="AT193" s="157" t="s">
        <v>76</v>
      </c>
      <c r="AU193" s="157" t="s">
        <v>85</v>
      </c>
      <c r="AY193" s="156" t="s">
        <v>199</v>
      </c>
      <c r="BK193" s="158">
        <f>BK194</f>
        <v>0</v>
      </c>
    </row>
    <row r="194" spans="2:65" s="1" customFormat="1" ht="25.5" customHeight="1">
      <c r="B194" s="131"/>
      <c r="C194" s="160" t="s">
        <v>420</v>
      </c>
      <c r="D194" s="160" t="s">
        <v>200</v>
      </c>
      <c r="E194" s="161" t="s">
        <v>437</v>
      </c>
      <c r="F194" s="228" t="s">
        <v>438</v>
      </c>
      <c r="G194" s="228"/>
      <c r="H194" s="228"/>
      <c r="I194" s="228"/>
      <c r="J194" s="162" t="s">
        <v>439</v>
      </c>
      <c r="K194" s="163">
        <v>1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440</v>
      </c>
      <c r="AT194" s="18" t="s">
        <v>200</v>
      </c>
      <c r="AU194" s="18" t="s">
        <v>178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440</v>
      </c>
      <c r="BM194" s="18" t="s">
        <v>1724</v>
      </c>
    </row>
    <row r="195" spans="2:65" s="1" customFormat="1" ht="49.95" customHeight="1">
      <c r="B195" s="34"/>
      <c r="C195" s="35"/>
      <c r="D195" s="151"/>
      <c r="E195" s="35"/>
      <c r="F195" s="35"/>
      <c r="G195" s="35"/>
      <c r="H195" s="35"/>
      <c r="I195" s="35"/>
      <c r="J195" s="35"/>
      <c r="K195" s="35"/>
      <c r="L195" s="35"/>
      <c r="M195" s="35"/>
      <c r="N195" s="224"/>
      <c r="O195" s="225"/>
      <c r="P195" s="225"/>
      <c r="Q195" s="225"/>
      <c r="R195" s="36"/>
      <c r="T195" s="173"/>
      <c r="U195" s="55"/>
      <c r="V195" s="55"/>
      <c r="W195" s="55"/>
      <c r="X195" s="55"/>
      <c r="Y195" s="55"/>
      <c r="Z195" s="55"/>
      <c r="AA195" s="57"/>
      <c r="AT195" s="18"/>
      <c r="AU195" s="18"/>
      <c r="AY195" s="18"/>
      <c r="BK195" s="168"/>
    </row>
    <row r="196" spans="2:65" s="1" customFormat="1" ht="6.9" customHeight="1"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60"/>
    </row>
  </sheetData>
  <mergeCells count="253">
    <mergeCell ref="N183:Q183"/>
    <mergeCell ref="N182:Q182"/>
    <mergeCell ref="N184:Q184"/>
    <mergeCell ref="N185:Q185"/>
    <mergeCell ref="N187:Q187"/>
    <mergeCell ref="N188:Q188"/>
    <mergeCell ref="N189:Q189"/>
    <mergeCell ref="N190:Q190"/>
    <mergeCell ref="N191:Q191"/>
    <mergeCell ref="N194:Q194"/>
    <mergeCell ref="N186:Q186"/>
    <mergeCell ref="N192:Q192"/>
    <mergeCell ref="N193:Q193"/>
    <mergeCell ref="N195:Q195"/>
    <mergeCell ref="F190:I190"/>
    <mergeCell ref="F189:I189"/>
    <mergeCell ref="F191:I191"/>
    <mergeCell ref="F194:I194"/>
    <mergeCell ref="L190:M190"/>
    <mergeCell ref="L189:M189"/>
    <mergeCell ref="L191:M191"/>
    <mergeCell ref="L194:M194"/>
    <mergeCell ref="N181:Q181"/>
    <mergeCell ref="N180:Q180"/>
    <mergeCell ref="N179:Q179"/>
    <mergeCell ref="F171:I171"/>
    <mergeCell ref="F172:I172"/>
    <mergeCell ref="F173:I173"/>
    <mergeCell ref="F174:I174"/>
    <mergeCell ref="F175:I175"/>
    <mergeCell ref="F177:I177"/>
    <mergeCell ref="F178:I178"/>
    <mergeCell ref="F180:I180"/>
    <mergeCell ref="F181:I181"/>
    <mergeCell ref="N174:Q174"/>
    <mergeCell ref="N175:Q175"/>
    <mergeCell ref="N177:Q177"/>
    <mergeCell ref="N178:Q178"/>
    <mergeCell ref="N176:Q176"/>
    <mergeCell ref="F182:I182"/>
    <mergeCell ref="F183:I183"/>
    <mergeCell ref="F184:I184"/>
    <mergeCell ref="F185:I185"/>
    <mergeCell ref="F187:I187"/>
    <mergeCell ref="F188:I188"/>
    <mergeCell ref="L171:M171"/>
    <mergeCell ref="L172:M172"/>
    <mergeCell ref="L173:M173"/>
    <mergeCell ref="L174:M174"/>
    <mergeCell ref="L175:M175"/>
    <mergeCell ref="L177:M177"/>
    <mergeCell ref="L178:M178"/>
    <mergeCell ref="L180:M180"/>
    <mergeCell ref="L181:M181"/>
    <mergeCell ref="L182:M182"/>
    <mergeCell ref="L183:M183"/>
    <mergeCell ref="L184:M184"/>
    <mergeCell ref="L185:M185"/>
    <mergeCell ref="L187:M187"/>
    <mergeCell ref="L188:M188"/>
    <mergeCell ref="N165:Q165"/>
    <mergeCell ref="N167:Q167"/>
    <mergeCell ref="N166:Q166"/>
    <mergeCell ref="N168:Q168"/>
    <mergeCell ref="N169:Q169"/>
    <mergeCell ref="N170:Q170"/>
    <mergeCell ref="N171:Q171"/>
    <mergeCell ref="N172:Q172"/>
    <mergeCell ref="N173:Q17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E15:L15"/>
    <mergeCell ref="O15:P15"/>
    <mergeCell ref="O17:P17"/>
    <mergeCell ref="O18:P18"/>
    <mergeCell ref="O20:P20"/>
    <mergeCell ref="O21:P2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2:Q102"/>
    <mergeCell ref="N103:Q103"/>
    <mergeCell ref="N104:Q104"/>
    <mergeCell ref="N105:Q105"/>
    <mergeCell ref="N106:Q106"/>
    <mergeCell ref="N107:Q107"/>
    <mergeCell ref="N108:Q108"/>
    <mergeCell ref="L110:Q110"/>
    <mergeCell ref="D103:H103"/>
    <mergeCell ref="D106:H106"/>
    <mergeCell ref="D104:H104"/>
    <mergeCell ref="D105:H105"/>
    <mergeCell ref="D107:H107"/>
    <mergeCell ref="C116:Q116"/>
    <mergeCell ref="F118:P118"/>
    <mergeCell ref="F119:P119"/>
    <mergeCell ref="M121:P121"/>
    <mergeCell ref="M123:Q123"/>
    <mergeCell ref="M124:Q124"/>
    <mergeCell ref="F126:I126"/>
    <mergeCell ref="F130:I130"/>
    <mergeCell ref="L126:M126"/>
    <mergeCell ref="N126:Q126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N127:Q127"/>
    <mergeCell ref="N128:Q128"/>
    <mergeCell ref="N129:Q129"/>
    <mergeCell ref="F134:I134"/>
    <mergeCell ref="F136:I136"/>
    <mergeCell ref="L134:M134"/>
    <mergeCell ref="N134:Q134"/>
    <mergeCell ref="L136:M136"/>
    <mergeCell ref="N136:Q136"/>
    <mergeCell ref="N133:Q133"/>
    <mergeCell ref="N135:Q135"/>
    <mergeCell ref="N137:Q137"/>
    <mergeCell ref="N138:Q138"/>
    <mergeCell ref="F139:I139"/>
    <mergeCell ref="L139:M139"/>
    <mergeCell ref="N139:Q139"/>
    <mergeCell ref="N140:Q140"/>
    <mergeCell ref="N141:Q141"/>
    <mergeCell ref="N142:Q142"/>
    <mergeCell ref="N143:Q143"/>
    <mergeCell ref="N144:Q144"/>
    <mergeCell ref="N145:Q145"/>
    <mergeCell ref="N146:Q146"/>
    <mergeCell ref="N147:Q147"/>
    <mergeCell ref="N148:Q148"/>
    <mergeCell ref="N149:Q149"/>
    <mergeCell ref="F140:I140"/>
    <mergeCell ref="F144:I144"/>
    <mergeCell ref="F142:I142"/>
    <mergeCell ref="F141:I141"/>
    <mergeCell ref="F143:I143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L140:M140"/>
    <mergeCell ref="L146:M146"/>
    <mergeCell ref="L141:M141"/>
    <mergeCell ref="L142:M142"/>
    <mergeCell ref="L143:M143"/>
    <mergeCell ref="L144:M144"/>
    <mergeCell ref="L145:M145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N150:Q150"/>
    <mergeCell ref="N153:Q153"/>
    <mergeCell ref="N151:Q151"/>
    <mergeCell ref="N152:Q152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64:Q16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5:I165"/>
    <mergeCell ref="F166:I166"/>
    <mergeCell ref="F167:I167"/>
    <mergeCell ref="F168:I168"/>
    <mergeCell ref="F169:I169"/>
    <mergeCell ref="F170:I170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5:M165"/>
    <mergeCell ref="L166:M166"/>
    <mergeCell ref="L167:M167"/>
    <mergeCell ref="L168:M168"/>
    <mergeCell ref="L169:M169"/>
    <mergeCell ref="L170:M170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E00-000000000000}"/>
    <hyperlink ref="H1:K1" location="C86" display="2) Rekapitulácia rozpočtu" xr:uid="{00000000-0004-0000-0E00-000001000000}"/>
    <hyperlink ref="L1" location="C126" display="3) Rozpočet" xr:uid="{00000000-0004-0000-0E00-000002000000}"/>
    <hyperlink ref="S1:T1" location="'Rekapitulácia stavby'!C2" display="Rekapitulácia stavby" xr:uid="{00000000-0004-0000-0E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N200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128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1725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(SUM(BE98:BE105)+SUM(BE123:BE198))</f>
        <v>0</v>
      </c>
      <c r="I32" s="249"/>
      <c r="J32" s="249"/>
      <c r="K32" s="35"/>
      <c r="L32" s="35"/>
      <c r="M32" s="255">
        <f>ROUND((SUM(BE98:BE105)+SUM(BE123:BE198)),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(SUM(BF98:BF105)+SUM(BF123:BF198))</f>
        <v>0</v>
      </c>
      <c r="I33" s="249"/>
      <c r="J33" s="249"/>
      <c r="K33" s="35"/>
      <c r="L33" s="35"/>
      <c r="M33" s="255">
        <f>ROUND((SUM(BF98:BF105)+SUM(BF123:BF198)),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(SUM(BG98:BG105)+SUM(BG123:BG198))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(SUM(BH98:BH105)+SUM(BH123:BH198))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(SUM(BI98:BI105)+SUM(BI123:BI198))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E4.5-bleskozvod - E4.5 44-04 Administratívna budova VJ prísady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N131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N133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N140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N143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N144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N191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E4.5-bleskozvod - E4.5 44-04 Administratívna budova VJ prísady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W124+W140+W143+W191+W199</f>
        <v>0</v>
      </c>
      <c r="X123" s="50"/>
      <c r="Y123" s="146">
        <f>Y124+Y140+Y143+Y191+Y199</f>
        <v>14.117529999999999</v>
      </c>
      <c r="Z123" s="50"/>
      <c r="AA123" s="147">
        <f>AA124+AA140+AA143+AA191+AA199</f>
        <v>10.004099999999999</v>
      </c>
      <c r="AT123" s="18" t="s">
        <v>76</v>
      </c>
      <c r="AU123" s="18" t="s">
        <v>160</v>
      </c>
      <c r="BK123" s="148">
        <f>BK124+BK140+BK143+BK191+BK199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W125+W131+W133</f>
        <v>0</v>
      </c>
      <c r="X124" s="150"/>
      <c r="Y124" s="154">
        <f>Y125+Y131+Y133</f>
        <v>12.640499999999999</v>
      </c>
      <c r="Z124" s="150"/>
      <c r="AA124" s="155">
        <f>AA125+AA131+AA133</f>
        <v>10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BK125+BK131+BK133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SUM(W126:W130)</f>
        <v>0</v>
      </c>
      <c r="X125" s="150"/>
      <c r="Y125" s="154">
        <f>SUM(Y126:Y130)</f>
        <v>0</v>
      </c>
      <c r="Z125" s="150"/>
      <c r="AA125" s="155">
        <f>SUM(AA126:AA130)</f>
        <v>10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SUM(BK126:BK130)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20</v>
      </c>
      <c r="L126" s="230">
        <v>0</v>
      </c>
      <c r="M126" s="230"/>
      <c r="N126" s="220">
        <f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>V126*K126</f>
        <v>0</v>
      </c>
      <c r="X126" s="166">
        <v>0</v>
      </c>
      <c r="Y126" s="166">
        <f>X126*K126</f>
        <v>0</v>
      </c>
      <c r="Z126" s="166">
        <v>0.5</v>
      </c>
      <c r="AA126" s="167">
        <f>Z126*K126</f>
        <v>10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8" t="s">
        <v>178</v>
      </c>
      <c r="BK126" s="168">
        <f>ROUND(L126*K126,3)</f>
        <v>0</v>
      </c>
      <c r="BL126" s="18" t="s">
        <v>204</v>
      </c>
      <c r="BM126" s="18" t="s">
        <v>1726</v>
      </c>
    </row>
    <row r="127" spans="2:65" s="1" customFormat="1" ht="38.25" customHeight="1">
      <c r="B127" s="131"/>
      <c r="C127" s="160" t="s">
        <v>178</v>
      </c>
      <c r="D127" s="160" t="s">
        <v>200</v>
      </c>
      <c r="E127" s="161" t="s">
        <v>663</v>
      </c>
      <c r="F127" s="228" t="s">
        <v>664</v>
      </c>
      <c r="G127" s="228"/>
      <c r="H127" s="228"/>
      <c r="I127" s="228"/>
      <c r="J127" s="162" t="s">
        <v>587</v>
      </c>
      <c r="K127" s="163">
        <v>83.5</v>
      </c>
      <c r="L127" s="230">
        <v>0</v>
      </c>
      <c r="M127" s="230"/>
      <c r="N127" s="220">
        <f>ROUND(L127*K127,3)</f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>IF(U127="základná",N127,0)</f>
        <v>0</v>
      </c>
      <c r="BF127" s="105">
        <f>IF(U127="znížená",N127,0)</f>
        <v>0</v>
      </c>
      <c r="BG127" s="105">
        <f>IF(U127="zákl. prenesená",N127,0)</f>
        <v>0</v>
      </c>
      <c r="BH127" s="105">
        <f>IF(U127="zníž. prenesená",N127,0)</f>
        <v>0</v>
      </c>
      <c r="BI127" s="105">
        <f>IF(U127="nulová",N127,0)</f>
        <v>0</v>
      </c>
      <c r="BJ127" s="18" t="s">
        <v>178</v>
      </c>
      <c r="BK127" s="168">
        <f>ROUND(L127*K127,3)</f>
        <v>0</v>
      </c>
      <c r="BL127" s="18" t="s">
        <v>204</v>
      </c>
      <c r="BM127" s="18" t="s">
        <v>1727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666</v>
      </c>
      <c r="F128" s="228" t="s">
        <v>667</v>
      </c>
      <c r="G128" s="228"/>
      <c r="H128" s="228"/>
      <c r="I128" s="228"/>
      <c r="J128" s="162" t="s">
        <v>587</v>
      </c>
      <c r="K128" s="163">
        <v>83.5</v>
      </c>
      <c r="L128" s="230">
        <v>0</v>
      </c>
      <c r="M128" s="230"/>
      <c r="N128" s="220">
        <f>ROUND(L128*K128,3)</f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>V128*K128</f>
        <v>0</v>
      </c>
      <c r="X128" s="166">
        <v>0</v>
      </c>
      <c r="Y128" s="166">
        <f>X128*K128</f>
        <v>0</v>
      </c>
      <c r="Z128" s="166">
        <v>0</v>
      </c>
      <c r="AA128" s="167">
        <f>Z128*K128</f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>IF(U128="základná",N128,0)</f>
        <v>0</v>
      </c>
      <c r="BF128" s="105">
        <f>IF(U128="znížená",N128,0)</f>
        <v>0</v>
      </c>
      <c r="BG128" s="105">
        <f>IF(U128="zákl. prenesená",N128,0)</f>
        <v>0</v>
      </c>
      <c r="BH128" s="105">
        <f>IF(U128="zníž. prenesená",N128,0)</f>
        <v>0</v>
      </c>
      <c r="BI128" s="105">
        <f>IF(U128="nulová",N128,0)</f>
        <v>0</v>
      </c>
      <c r="BJ128" s="18" t="s">
        <v>178</v>
      </c>
      <c r="BK128" s="168">
        <f>ROUND(L128*K128,3)</f>
        <v>0</v>
      </c>
      <c r="BL128" s="18" t="s">
        <v>204</v>
      </c>
      <c r="BM128" s="18" t="s">
        <v>1728</v>
      </c>
    </row>
    <row r="129" spans="2:65" s="1" customFormat="1" ht="25.5" customHeight="1">
      <c r="B129" s="131"/>
      <c r="C129" s="160" t="s">
        <v>204</v>
      </c>
      <c r="D129" s="160" t="s">
        <v>200</v>
      </c>
      <c r="E129" s="161" t="s">
        <v>669</v>
      </c>
      <c r="F129" s="228" t="s">
        <v>670</v>
      </c>
      <c r="G129" s="228"/>
      <c r="H129" s="228"/>
      <c r="I129" s="228"/>
      <c r="J129" s="162" t="s">
        <v>587</v>
      </c>
      <c r="K129" s="163">
        <v>26.15</v>
      </c>
      <c r="L129" s="230">
        <v>0</v>
      </c>
      <c r="M129" s="230"/>
      <c r="N129" s="220">
        <f>ROUND(L129*K129,3)</f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>V129*K129</f>
        <v>0</v>
      </c>
      <c r="X129" s="166">
        <v>0</v>
      </c>
      <c r="Y129" s="166">
        <f>X129*K129</f>
        <v>0</v>
      </c>
      <c r="Z129" s="166">
        <v>0</v>
      </c>
      <c r="AA129" s="167">
        <f>Z129*K129</f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>IF(U129="základná",N129,0)</f>
        <v>0</v>
      </c>
      <c r="BF129" s="105">
        <f>IF(U129="znížená",N129,0)</f>
        <v>0</v>
      </c>
      <c r="BG129" s="105">
        <f>IF(U129="zákl. prenesená",N129,0)</f>
        <v>0</v>
      </c>
      <c r="BH129" s="105">
        <f>IF(U129="zníž. prenesená",N129,0)</f>
        <v>0</v>
      </c>
      <c r="BI129" s="105">
        <f>IF(U129="nulová",N129,0)</f>
        <v>0</v>
      </c>
      <c r="BJ129" s="18" t="s">
        <v>178</v>
      </c>
      <c r="BK129" s="168">
        <f>ROUND(L129*K129,3)</f>
        <v>0</v>
      </c>
      <c r="BL129" s="18" t="s">
        <v>204</v>
      </c>
      <c r="BM129" s="18" t="s">
        <v>1729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1310</v>
      </c>
      <c r="F130" s="228" t="s">
        <v>1311</v>
      </c>
      <c r="G130" s="228"/>
      <c r="H130" s="228"/>
      <c r="I130" s="228"/>
      <c r="J130" s="162" t="s">
        <v>587</v>
      </c>
      <c r="K130" s="163">
        <v>83.5</v>
      </c>
      <c r="L130" s="230">
        <v>0</v>
      </c>
      <c r="M130" s="230"/>
      <c r="N130" s="220">
        <f>ROUND(L130*K130,3)</f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178</v>
      </c>
      <c r="BK130" s="168">
        <f>ROUND(L130*K130,3)</f>
        <v>0</v>
      </c>
      <c r="BL130" s="18" t="s">
        <v>204</v>
      </c>
      <c r="BM130" s="18" t="s">
        <v>1730</v>
      </c>
    </row>
    <row r="131" spans="2:65" s="9" customFormat="1" ht="29.85" customHeight="1">
      <c r="B131" s="149"/>
      <c r="C131" s="150"/>
      <c r="D131" s="159" t="s">
        <v>648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22">
        <f>BK131</f>
        <v>0</v>
      </c>
      <c r="O131" s="223"/>
      <c r="P131" s="223"/>
      <c r="Q131" s="223"/>
      <c r="R131" s="152"/>
      <c r="T131" s="153"/>
      <c r="U131" s="150"/>
      <c r="V131" s="150"/>
      <c r="W131" s="154">
        <f>W132</f>
        <v>0</v>
      </c>
      <c r="X131" s="150"/>
      <c r="Y131" s="154">
        <f>Y132</f>
        <v>8.3810000000000002</v>
      </c>
      <c r="Z131" s="150"/>
      <c r="AA131" s="155">
        <f>AA132</f>
        <v>0</v>
      </c>
      <c r="AR131" s="156" t="s">
        <v>85</v>
      </c>
      <c r="AT131" s="157" t="s">
        <v>76</v>
      </c>
      <c r="AU131" s="157" t="s">
        <v>85</v>
      </c>
      <c r="AY131" s="156" t="s">
        <v>199</v>
      </c>
      <c r="BK131" s="158">
        <f>BK132</f>
        <v>0</v>
      </c>
    </row>
    <row r="132" spans="2:65" s="1" customFormat="1" ht="25.5" customHeight="1">
      <c r="B132" s="131"/>
      <c r="C132" s="160" t="s">
        <v>220</v>
      </c>
      <c r="D132" s="160" t="s">
        <v>200</v>
      </c>
      <c r="E132" s="161" t="s">
        <v>675</v>
      </c>
      <c r="F132" s="228" t="s">
        <v>676</v>
      </c>
      <c r="G132" s="228"/>
      <c r="H132" s="228"/>
      <c r="I132" s="228"/>
      <c r="J132" s="162" t="s">
        <v>587</v>
      </c>
      <c r="K132" s="163">
        <v>4</v>
      </c>
      <c r="L132" s="230">
        <v>0</v>
      </c>
      <c r="M132" s="230"/>
      <c r="N132" s="220">
        <f>ROUND(L132*K132,3)</f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>V132*K132</f>
        <v>0</v>
      </c>
      <c r="X132" s="166">
        <v>2.0952500000000001</v>
      </c>
      <c r="Y132" s="166">
        <f>X132*K132</f>
        <v>8.3810000000000002</v>
      </c>
      <c r="Z132" s="166">
        <v>0</v>
      </c>
      <c r="AA132" s="167">
        <f>Z132*K132</f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178</v>
      </c>
      <c r="BK132" s="168">
        <f>ROUND(L132*K132,3)</f>
        <v>0</v>
      </c>
      <c r="BL132" s="18" t="s">
        <v>204</v>
      </c>
      <c r="BM132" s="18" t="s">
        <v>1731</v>
      </c>
    </row>
    <row r="133" spans="2:65" s="9" customFormat="1" ht="29.85" customHeight="1">
      <c r="B133" s="149"/>
      <c r="C133" s="150"/>
      <c r="D133" s="159" t="s">
        <v>649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SUM(W134:W139)</f>
        <v>0</v>
      </c>
      <c r="X133" s="150"/>
      <c r="Y133" s="154">
        <f>SUM(Y134:Y139)</f>
        <v>4.2595000000000001</v>
      </c>
      <c r="Z133" s="150"/>
      <c r="AA133" s="155">
        <f>SUM(AA134:AA139)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SUM(BK134:BK139)</f>
        <v>0</v>
      </c>
    </row>
    <row r="134" spans="2:65" s="1" customFormat="1" ht="25.5" customHeight="1">
      <c r="B134" s="131"/>
      <c r="C134" s="160" t="s">
        <v>224</v>
      </c>
      <c r="D134" s="160" t="s">
        <v>200</v>
      </c>
      <c r="E134" s="161" t="s">
        <v>678</v>
      </c>
      <c r="F134" s="228" t="s">
        <v>679</v>
      </c>
      <c r="G134" s="228"/>
      <c r="H134" s="228"/>
      <c r="I134" s="228"/>
      <c r="J134" s="162" t="s">
        <v>251</v>
      </c>
      <c r="K134" s="163">
        <v>50</v>
      </c>
      <c r="L134" s="230">
        <v>0</v>
      </c>
      <c r="M134" s="230"/>
      <c r="N134" s="220">
        <f t="shared" ref="N134:N139" si="5"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ref="W134:W139" si="6">V134*K134</f>
        <v>0</v>
      </c>
      <c r="X134" s="166">
        <v>8.5190000000000002E-2</v>
      </c>
      <c r="Y134" s="166">
        <f t="shared" ref="Y134:Y139" si="7">X134*K134</f>
        <v>4.2595000000000001</v>
      </c>
      <c r="Z134" s="166">
        <v>0</v>
      </c>
      <c r="AA134" s="167">
        <f t="shared" ref="AA134:AA139" si="8"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ref="BE134:BE139" si="9">IF(U134="základná",N134,0)</f>
        <v>0</v>
      </c>
      <c r="BF134" s="105">
        <f t="shared" ref="BF134:BF139" si="10">IF(U134="znížená",N134,0)</f>
        <v>0</v>
      </c>
      <c r="BG134" s="105">
        <f t="shared" ref="BG134:BG139" si="11">IF(U134="zákl. prenesená",N134,0)</f>
        <v>0</v>
      </c>
      <c r="BH134" s="105">
        <f t="shared" ref="BH134:BH139" si="12">IF(U134="zníž. prenesená",N134,0)</f>
        <v>0</v>
      </c>
      <c r="BI134" s="105">
        <f t="shared" ref="BI134:BI139" si="13">IF(U134="nulová",N134,0)</f>
        <v>0</v>
      </c>
      <c r="BJ134" s="18" t="s">
        <v>178</v>
      </c>
      <c r="BK134" s="168">
        <f t="shared" ref="BK134:BK139" si="14">ROUND(L134*K134,3)</f>
        <v>0</v>
      </c>
      <c r="BL134" s="18" t="s">
        <v>204</v>
      </c>
      <c r="BM134" s="18" t="s">
        <v>1732</v>
      </c>
    </row>
    <row r="135" spans="2:65" s="1" customFormat="1" ht="38.25" customHeight="1">
      <c r="B135" s="131"/>
      <c r="C135" s="160" t="s">
        <v>228</v>
      </c>
      <c r="D135" s="160" t="s">
        <v>200</v>
      </c>
      <c r="E135" s="161" t="s">
        <v>681</v>
      </c>
      <c r="F135" s="228" t="s">
        <v>682</v>
      </c>
      <c r="G135" s="228"/>
      <c r="H135" s="228"/>
      <c r="I135" s="228"/>
      <c r="J135" s="162" t="s">
        <v>299</v>
      </c>
      <c r="K135" s="163">
        <v>10.004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1733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684</v>
      </c>
      <c r="F136" s="228" t="s">
        <v>685</v>
      </c>
      <c r="G136" s="228"/>
      <c r="H136" s="228"/>
      <c r="I136" s="228"/>
      <c r="J136" s="162" t="s">
        <v>299</v>
      </c>
      <c r="K136" s="163">
        <v>10.004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1734</v>
      </c>
    </row>
    <row r="137" spans="2:65" s="1" customFormat="1" ht="16.5" customHeight="1">
      <c r="B137" s="131"/>
      <c r="C137" s="160" t="s">
        <v>236</v>
      </c>
      <c r="D137" s="160" t="s">
        <v>200</v>
      </c>
      <c r="E137" s="161" t="s">
        <v>314</v>
      </c>
      <c r="F137" s="228" t="s">
        <v>687</v>
      </c>
      <c r="G137" s="228"/>
      <c r="H137" s="228"/>
      <c r="I137" s="228"/>
      <c r="J137" s="162" t="s">
        <v>316</v>
      </c>
      <c r="K137" s="163">
        <v>1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1735</v>
      </c>
    </row>
    <row r="138" spans="2:65" s="1" customFormat="1" ht="38.25" customHeight="1">
      <c r="B138" s="131"/>
      <c r="C138" s="160" t="s">
        <v>240</v>
      </c>
      <c r="D138" s="160" t="s">
        <v>200</v>
      </c>
      <c r="E138" s="161" t="s">
        <v>689</v>
      </c>
      <c r="F138" s="228" t="s">
        <v>690</v>
      </c>
      <c r="G138" s="228"/>
      <c r="H138" s="228"/>
      <c r="I138" s="228"/>
      <c r="J138" s="162" t="s">
        <v>587</v>
      </c>
      <c r="K138" s="163">
        <v>4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1736</v>
      </c>
    </row>
    <row r="139" spans="2:65" s="1" customFormat="1" ht="25.5" customHeight="1">
      <c r="B139" s="131"/>
      <c r="C139" s="160" t="s">
        <v>244</v>
      </c>
      <c r="D139" s="160" t="s">
        <v>200</v>
      </c>
      <c r="E139" s="161" t="s">
        <v>692</v>
      </c>
      <c r="F139" s="228" t="s">
        <v>693</v>
      </c>
      <c r="G139" s="228"/>
      <c r="H139" s="228"/>
      <c r="I139" s="228"/>
      <c r="J139" s="162" t="s">
        <v>587</v>
      </c>
      <c r="K139" s="163">
        <v>4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1737</v>
      </c>
    </row>
    <row r="140" spans="2:65" s="9" customFormat="1" ht="37.35" customHeight="1">
      <c r="B140" s="149"/>
      <c r="C140" s="150"/>
      <c r="D140" s="151" t="s">
        <v>650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259">
        <f>BK140</f>
        <v>0</v>
      </c>
      <c r="O140" s="260"/>
      <c r="P140" s="260"/>
      <c r="Q140" s="260"/>
      <c r="R140" s="152"/>
      <c r="T140" s="153"/>
      <c r="U140" s="150"/>
      <c r="V140" s="150"/>
      <c r="W140" s="154">
        <f>SUM(W141:W142)</f>
        <v>0</v>
      </c>
      <c r="X140" s="150"/>
      <c r="Y140" s="154">
        <f>SUM(Y141:Y142)</f>
        <v>0</v>
      </c>
      <c r="Z140" s="150"/>
      <c r="AA140" s="155">
        <f>SUM(AA141:AA142)</f>
        <v>4.1000000000000003E-3</v>
      </c>
      <c r="AR140" s="156" t="s">
        <v>178</v>
      </c>
      <c r="AT140" s="157" t="s">
        <v>76</v>
      </c>
      <c r="AU140" s="157" t="s">
        <v>77</v>
      </c>
      <c r="AY140" s="156" t="s">
        <v>199</v>
      </c>
      <c r="BK140" s="158">
        <f>SUM(BK141:BK142)</f>
        <v>0</v>
      </c>
    </row>
    <row r="141" spans="2:65" s="1" customFormat="1" ht="16.5" customHeight="1">
      <c r="B141" s="131"/>
      <c r="C141" s="160" t="s">
        <v>248</v>
      </c>
      <c r="D141" s="160" t="s">
        <v>200</v>
      </c>
      <c r="E141" s="161" t="s">
        <v>695</v>
      </c>
      <c r="F141" s="228" t="s">
        <v>696</v>
      </c>
      <c r="G141" s="228"/>
      <c r="H141" s="228"/>
      <c r="I141" s="228"/>
      <c r="J141" s="162" t="s">
        <v>697</v>
      </c>
      <c r="K141" s="163">
        <v>1</v>
      </c>
      <c r="L141" s="230">
        <v>0</v>
      </c>
      <c r="M141" s="230"/>
      <c r="N141" s="220">
        <f>ROUND(L141*K141,3)</f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>V141*K141</f>
        <v>0</v>
      </c>
      <c r="X141" s="166">
        <v>0</v>
      </c>
      <c r="Y141" s="166">
        <f>X141*K141</f>
        <v>0</v>
      </c>
      <c r="Z141" s="166">
        <v>4.1000000000000003E-3</v>
      </c>
      <c r="AA141" s="167">
        <f>Z141*K141</f>
        <v>4.1000000000000003E-3</v>
      </c>
      <c r="AR141" s="18" t="s">
        <v>261</v>
      </c>
      <c r="AT141" s="18" t="s">
        <v>200</v>
      </c>
      <c r="AU141" s="18" t="s">
        <v>85</v>
      </c>
      <c r="AY141" s="18" t="s">
        <v>199</v>
      </c>
      <c r="BE141" s="105">
        <f>IF(U141="základná",N141,0)</f>
        <v>0</v>
      </c>
      <c r="BF141" s="105">
        <f>IF(U141="znížená",N141,0)</f>
        <v>0</v>
      </c>
      <c r="BG141" s="105">
        <f>IF(U141="zákl. prenesená",N141,0)</f>
        <v>0</v>
      </c>
      <c r="BH141" s="105">
        <f>IF(U141="zníž. prenesená",N141,0)</f>
        <v>0</v>
      </c>
      <c r="BI141" s="105">
        <f>IF(U141="nulová",N141,0)</f>
        <v>0</v>
      </c>
      <c r="BJ141" s="18" t="s">
        <v>178</v>
      </c>
      <c r="BK141" s="168">
        <f>ROUND(L141*K141,3)</f>
        <v>0</v>
      </c>
      <c r="BL141" s="18" t="s">
        <v>261</v>
      </c>
      <c r="BM141" s="18" t="s">
        <v>1738</v>
      </c>
    </row>
    <row r="142" spans="2:65" s="1" customFormat="1" ht="25.5" customHeight="1">
      <c r="B142" s="131"/>
      <c r="C142" s="160" t="s">
        <v>253</v>
      </c>
      <c r="D142" s="160" t="s">
        <v>200</v>
      </c>
      <c r="E142" s="161" t="s">
        <v>699</v>
      </c>
      <c r="F142" s="228" t="s">
        <v>700</v>
      </c>
      <c r="G142" s="228"/>
      <c r="H142" s="228"/>
      <c r="I142" s="228"/>
      <c r="J142" s="162" t="s">
        <v>299</v>
      </c>
      <c r="K142" s="163">
        <v>1.2</v>
      </c>
      <c r="L142" s="230">
        <v>0</v>
      </c>
      <c r="M142" s="230"/>
      <c r="N142" s="220">
        <f>ROUND(L142*K142,3)</f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8" t="s">
        <v>261</v>
      </c>
      <c r="AT142" s="18" t="s">
        <v>200</v>
      </c>
      <c r="AU142" s="18" t="s">
        <v>85</v>
      </c>
      <c r="AY142" s="18" t="s">
        <v>199</v>
      </c>
      <c r="BE142" s="105">
        <f>IF(U142="základná",N142,0)</f>
        <v>0</v>
      </c>
      <c r="BF142" s="105">
        <f>IF(U142="znížená",N142,0)</f>
        <v>0</v>
      </c>
      <c r="BG142" s="105">
        <f>IF(U142="zákl. prenesená",N142,0)</f>
        <v>0</v>
      </c>
      <c r="BH142" s="105">
        <f>IF(U142="zníž. prenesená",N142,0)</f>
        <v>0</v>
      </c>
      <c r="BI142" s="105">
        <f>IF(U142="nulová",N142,0)</f>
        <v>0</v>
      </c>
      <c r="BJ142" s="18" t="s">
        <v>178</v>
      </c>
      <c r="BK142" s="168">
        <f>ROUND(L142*K142,3)</f>
        <v>0</v>
      </c>
      <c r="BL142" s="18" t="s">
        <v>261</v>
      </c>
      <c r="BM142" s="18" t="s">
        <v>1739</v>
      </c>
    </row>
    <row r="143" spans="2:65" s="9" customFormat="1" ht="37.35" customHeight="1">
      <c r="B143" s="149"/>
      <c r="C143" s="150"/>
      <c r="D143" s="151" t="s">
        <v>651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224">
        <f>BK143</f>
        <v>0</v>
      </c>
      <c r="O143" s="225"/>
      <c r="P143" s="225"/>
      <c r="Q143" s="225"/>
      <c r="R143" s="152"/>
      <c r="T143" s="153"/>
      <c r="U143" s="150"/>
      <c r="V143" s="150"/>
      <c r="W143" s="154">
        <f>W144</f>
        <v>0</v>
      </c>
      <c r="X143" s="150"/>
      <c r="Y143" s="154">
        <f>Y144</f>
        <v>1.4770300000000001</v>
      </c>
      <c r="Z143" s="150"/>
      <c r="AA143" s="155">
        <f>AA144</f>
        <v>0</v>
      </c>
      <c r="AR143" s="156" t="s">
        <v>209</v>
      </c>
      <c r="AT143" s="157" t="s">
        <v>76</v>
      </c>
      <c r="AU143" s="157" t="s">
        <v>77</v>
      </c>
      <c r="AY143" s="156" t="s">
        <v>199</v>
      </c>
      <c r="BK143" s="158">
        <f>BK144</f>
        <v>0</v>
      </c>
    </row>
    <row r="144" spans="2:65" s="9" customFormat="1" ht="19.95" customHeight="1">
      <c r="B144" s="149"/>
      <c r="C144" s="150"/>
      <c r="D144" s="159" t="s">
        <v>652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226">
        <f>BK144</f>
        <v>0</v>
      </c>
      <c r="O144" s="227"/>
      <c r="P144" s="227"/>
      <c r="Q144" s="227"/>
      <c r="R144" s="152"/>
      <c r="T144" s="153"/>
      <c r="U144" s="150"/>
      <c r="V144" s="150"/>
      <c r="W144" s="154">
        <f>SUM(W145:W190)</f>
        <v>0</v>
      </c>
      <c r="X144" s="150"/>
      <c r="Y144" s="154">
        <f>SUM(Y145:Y190)</f>
        <v>1.4770300000000001</v>
      </c>
      <c r="Z144" s="150"/>
      <c r="AA144" s="155">
        <f>SUM(AA145:AA190)</f>
        <v>0</v>
      </c>
      <c r="AR144" s="156" t="s">
        <v>209</v>
      </c>
      <c r="AT144" s="157" t="s">
        <v>76</v>
      </c>
      <c r="AU144" s="157" t="s">
        <v>85</v>
      </c>
      <c r="AY144" s="156" t="s">
        <v>199</v>
      </c>
      <c r="BK144" s="158">
        <f>SUM(BK145:BK190)</f>
        <v>0</v>
      </c>
    </row>
    <row r="145" spans="2:65" s="1" customFormat="1" ht="16.5" customHeight="1">
      <c r="B145" s="131"/>
      <c r="C145" s="160" t="s">
        <v>433</v>
      </c>
      <c r="D145" s="160" t="s">
        <v>200</v>
      </c>
      <c r="E145" s="161" t="s">
        <v>702</v>
      </c>
      <c r="F145" s="228" t="s">
        <v>703</v>
      </c>
      <c r="G145" s="228"/>
      <c r="H145" s="228"/>
      <c r="I145" s="228"/>
      <c r="J145" s="162" t="s">
        <v>697</v>
      </c>
      <c r="K145" s="163">
        <v>1</v>
      </c>
      <c r="L145" s="230">
        <v>0</v>
      </c>
      <c r="M145" s="230"/>
      <c r="N145" s="220">
        <f t="shared" ref="N145:N190" si="15">ROUND(L145*K145,3)</f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ref="W145:W190" si="16">V145*K145</f>
        <v>0</v>
      </c>
      <c r="X145" s="166">
        <v>0</v>
      </c>
      <c r="Y145" s="166">
        <f t="shared" ref="Y145:Y190" si="17">X145*K145</f>
        <v>0</v>
      </c>
      <c r="Z145" s="166">
        <v>0</v>
      </c>
      <c r="AA145" s="167">
        <f t="shared" ref="AA145:AA190" si="18">Z145*K145</f>
        <v>0</v>
      </c>
      <c r="AR145" s="18" t="s">
        <v>631</v>
      </c>
      <c r="AT145" s="18" t="s">
        <v>200</v>
      </c>
      <c r="AU145" s="18" t="s">
        <v>178</v>
      </c>
      <c r="AY145" s="18" t="s">
        <v>199</v>
      </c>
      <c r="BE145" s="105">
        <f t="shared" ref="BE145:BE190" si="19">IF(U145="základná",N145,0)</f>
        <v>0</v>
      </c>
      <c r="BF145" s="105">
        <f t="shared" ref="BF145:BF190" si="20">IF(U145="znížená",N145,0)</f>
        <v>0</v>
      </c>
      <c r="BG145" s="105">
        <f t="shared" ref="BG145:BG190" si="21">IF(U145="zákl. prenesená",N145,0)</f>
        <v>0</v>
      </c>
      <c r="BH145" s="105">
        <f t="shared" ref="BH145:BH190" si="22">IF(U145="zníž. prenesená",N145,0)</f>
        <v>0</v>
      </c>
      <c r="BI145" s="105">
        <f t="shared" ref="BI145:BI190" si="23">IF(U145="nulová",N145,0)</f>
        <v>0</v>
      </c>
      <c r="BJ145" s="18" t="s">
        <v>178</v>
      </c>
      <c r="BK145" s="168">
        <f t="shared" ref="BK145:BK190" si="24">ROUND(L145*K145,3)</f>
        <v>0</v>
      </c>
      <c r="BL145" s="18" t="s">
        <v>631</v>
      </c>
      <c r="BM145" s="18" t="s">
        <v>1740</v>
      </c>
    </row>
    <row r="146" spans="2:65" s="1" customFormat="1" ht="16.5" customHeight="1">
      <c r="B146" s="131"/>
      <c r="C146" s="160" t="s">
        <v>257</v>
      </c>
      <c r="D146" s="160" t="s">
        <v>200</v>
      </c>
      <c r="E146" s="161" t="s">
        <v>708</v>
      </c>
      <c r="F146" s="228" t="s">
        <v>709</v>
      </c>
      <c r="G146" s="228"/>
      <c r="H146" s="228"/>
      <c r="I146" s="228"/>
      <c r="J146" s="162" t="s">
        <v>251</v>
      </c>
      <c r="K146" s="163">
        <v>20</v>
      </c>
      <c r="L146" s="230">
        <v>0</v>
      </c>
      <c r="M146" s="230"/>
      <c r="N146" s="220">
        <f t="shared" si="1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16"/>
        <v>0</v>
      </c>
      <c r="X146" s="166">
        <v>0</v>
      </c>
      <c r="Y146" s="166">
        <f t="shared" si="17"/>
        <v>0</v>
      </c>
      <c r="Z146" s="166">
        <v>0</v>
      </c>
      <c r="AA146" s="167">
        <f t="shared" si="18"/>
        <v>0</v>
      </c>
      <c r="AR146" s="18" t="s">
        <v>631</v>
      </c>
      <c r="AT146" s="18" t="s">
        <v>200</v>
      </c>
      <c r="AU146" s="18" t="s">
        <v>178</v>
      </c>
      <c r="AY146" s="18" t="s">
        <v>199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178</v>
      </c>
      <c r="BK146" s="168">
        <f t="shared" si="24"/>
        <v>0</v>
      </c>
      <c r="BL146" s="18" t="s">
        <v>631</v>
      </c>
      <c r="BM146" s="18" t="s">
        <v>1741</v>
      </c>
    </row>
    <row r="147" spans="2:65" s="1" customFormat="1" ht="16.5" customHeight="1">
      <c r="B147" s="131"/>
      <c r="C147" s="169" t="s">
        <v>261</v>
      </c>
      <c r="D147" s="169" t="s">
        <v>327</v>
      </c>
      <c r="E147" s="170" t="s">
        <v>711</v>
      </c>
      <c r="F147" s="229" t="s">
        <v>712</v>
      </c>
      <c r="G147" s="229"/>
      <c r="H147" s="229"/>
      <c r="I147" s="229"/>
      <c r="J147" s="171" t="s">
        <v>251</v>
      </c>
      <c r="K147" s="172">
        <v>20</v>
      </c>
      <c r="L147" s="231">
        <v>0</v>
      </c>
      <c r="M147" s="231"/>
      <c r="N147" s="221">
        <f t="shared" si="1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8" t="s">
        <v>713</v>
      </c>
      <c r="AT147" s="18" t="s">
        <v>327</v>
      </c>
      <c r="AU147" s="18" t="s">
        <v>178</v>
      </c>
      <c r="AY147" s="18" t="s">
        <v>199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178</v>
      </c>
      <c r="BK147" s="168">
        <f t="shared" si="24"/>
        <v>0</v>
      </c>
      <c r="BL147" s="18" t="s">
        <v>713</v>
      </c>
      <c r="BM147" s="18" t="s">
        <v>1742</v>
      </c>
    </row>
    <row r="148" spans="2:65" s="1" customFormat="1" ht="25.5" customHeight="1">
      <c r="B148" s="131"/>
      <c r="C148" s="160" t="s">
        <v>265</v>
      </c>
      <c r="D148" s="160" t="s">
        <v>200</v>
      </c>
      <c r="E148" s="161" t="s">
        <v>715</v>
      </c>
      <c r="F148" s="228" t="s">
        <v>716</v>
      </c>
      <c r="G148" s="228"/>
      <c r="H148" s="228"/>
      <c r="I148" s="228"/>
      <c r="J148" s="162" t="s">
        <v>251</v>
      </c>
      <c r="K148" s="163">
        <v>175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631</v>
      </c>
      <c r="BM148" s="18" t="s">
        <v>1743</v>
      </c>
    </row>
    <row r="149" spans="2:65" s="1" customFormat="1" ht="16.5" customHeight="1">
      <c r="B149" s="131"/>
      <c r="C149" s="169" t="s">
        <v>269</v>
      </c>
      <c r="D149" s="169" t="s">
        <v>327</v>
      </c>
      <c r="E149" s="170" t="s">
        <v>718</v>
      </c>
      <c r="F149" s="229" t="s">
        <v>719</v>
      </c>
      <c r="G149" s="229"/>
      <c r="H149" s="229"/>
      <c r="I149" s="229"/>
      <c r="J149" s="171" t="s">
        <v>720</v>
      </c>
      <c r="K149" s="172">
        <v>164.85</v>
      </c>
      <c r="L149" s="231">
        <v>0</v>
      </c>
      <c r="M149" s="231"/>
      <c r="N149" s="221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1E-3</v>
      </c>
      <c r="Y149" s="166">
        <f t="shared" si="17"/>
        <v>0.16485</v>
      </c>
      <c r="Z149" s="166">
        <v>0</v>
      </c>
      <c r="AA149" s="167">
        <f t="shared" si="18"/>
        <v>0</v>
      </c>
      <c r="AR149" s="18" t="s">
        <v>713</v>
      </c>
      <c r="AT149" s="18" t="s">
        <v>327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713</v>
      </c>
      <c r="BM149" s="18" t="s">
        <v>1744</v>
      </c>
    </row>
    <row r="150" spans="2:65" s="1" customFormat="1" ht="25.5" customHeight="1">
      <c r="B150" s="131"/>
      <c r="C150" s="160" t="s">
        <v>273</v>
      </c>
      <c r="D150" s="160" t="s">
        <v>200</v>
      </c>
      <c r="E150" s="161" t="s">
        <v>722</v>
      </c>
      <c r="F150" s="228" t="s">
        <v>723</v>
      </c>
      <c r="G150" s="228"/>
      <c r="H150" s="228"/>
      <c r="I150" s="228"/>
      <c r="J150" s="162" t="s">
        <v>251</v>
      </c>
      <c r="K150" s="163">
        <v>50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631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631</v>
      </c>
      <c r="BM150" s="18" t="s">
        <v>1745</v>
      </c>
    </row>
    <row r="151" spans="2:65" s="1" customFormat="1" ht="16.5" customHeight="1">
      <c r="B151" s="131"/>
      <c r="C151" s="169" t="s">
        <v>10</v>
      </c>
      <c r="D151" s="169" t="s">
        <v>327</v>
      </c>
      <c r="E151" s="170" t="s">
        <v>725</v>
      </c>
      <c r="F151" s="229" t="s">
        <v>726</v>
      </c>
      <c r="G151" s="229"/>
      <c r="H151" s="229"/>
      <c r="I151" s="229"/>
      <c r="J151" s="171" t="s">
        <v>720</v>
      </c>
      <c r="K151" s="172">
        <v>50</v>
      </c>
      <c r="L151" s="231">
        <v>0</v>
      </c>
      <c r="M151" s="231"/>
      <c r="N151" s="221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1E-3</v>
      </c>
      <c r="Y151" s="166">
        <f t="shared" si="17"/>
        <v>0.05</v>
      </c>
      <c r="Z151" s="166">
        <v>0</v>
      </c>
      <c r="AA151" s="167">
        <f t="shared" si="18"/>
        <v>0</v>
      </c>
      <c r="AR151" s="18" t="s">
        <v>713</v>
      </c>
      <c r="AT151" s="18" t="s">
        <v>327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713</v>
      </c>
      <c r="BM151" s="18" t="s">
        <v>1746</v>
      </c>
    </row>
    <row r="152" spans="2:65" s="1" customFormat="1" ht="16.5" customHeight="1">
      <c r="B152" s="131"/>
      <c r="C152" s="160" t="s">
        <v>280</v>
      </c>
      <c r="D152" s="160" t="s">
        <v>200</v>
      </c>
      <c r="E152" s="161" t="s">
        <v>728</v>
      </c>
      <c r="F152" s="228" t="s">
        <v>729</v>
      </c>
      <c r="G152" s="228"/>
      <c r="H152" s="228"/>
      <c r="I152" s="228"/>
      <c r="J152" s="162" t="s">
        <v>316</v>
      </c>
      <c r="K152" s="163">
        <v>10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8" t="s">
        <v>631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631</v>
      </c>
      <c r="BM152" s="18" t="s">
        <v>1747</v>
      </c>
    </row>
    <row r="153" spans="2:65" s="1" customFormat="1" ht="25.5" customHeight="1">
      <c r="B153" s="131"/>
      <c r="C153" s="169" t="s">
        <v>284</v>
      </c>
      <c r="D153" s="169" t="s">
        <v>327</v>
      </c>
      <c r="E153" s="170" t="s">
        <v>731</v>
      </c>
      <c r="F153" s="229" t="s">
        <v>732</v>
      </c>
      <c r="G153" s="229"/>
      <c r="H153" s="229"/>
      <c r="I153" s="229"/>
      <c r="J153" s="171" t="s">
        <v>299</v>
      </c>
      <c r="K153" s="172">
        <v>1.7999999999999999E-2</v>
      </c>
      <c r="L153" s="231">
        <v>0</v>
      </c>
      <c r="M153" s="231"/>
      <c r="N153" s="221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1</v>
      </c>
      <c r="Y153" s="166">
        <f t="shared" si="17"/>
        <v>1.7999999999999999E-2</v>
      </c>
      <c r="Z153" s="166">
        <v>0</v>
      </c>
      <c r="AA153" s="167">
        <f t="shared" si="18"/>
        <v>0</v>
      </c>
      <c r="AR153" s="18" t="s">
        <v>713</v>
      </c>
      <c r="AT153" s="18" t="s">
        <v>327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713</v>
      </c>
      <c r="BM153" s="18" t="s">
        <v>1748</v>
      </c>
    </row>
    <row r="154" spans="2:65" s="1" customFormat="1" ht="16.5" customHeight="1">
      <c r="B154" s="131"/>
      <c r="C154" s="169" t="s">
        <v>288</v>
      </c>
      <c r="D154" s="169" t="s">
        <v>327</v>
      </c>
      <c r="E154" s="170" t="s">
        <v>734</v>
      </c>
      <c r="F154" s="229" t="s">
        <v>735</v>
      </c>
      <c r="G154" s="229"/>
      <c r="H154" s="229"/>
      <c r="I154" s="229"/>
      <c r="J154" s="171" t="s">
        <v>316</v>
      </c>
      <c r="K154" s="172">
        <v>10</v>
      </c>
      <c r="L154" s="231">
        <v>0</v>
      </c>
      <c r="M154" s="231"/>
      <c r="N154" s="221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3.0000000000000001E-5</v>
      </c>
      <c r="Y154" s="166">
        <f t="shared" si="17"/>
        <v>3.0000000000000003E-4</v>
      </c>
      <c r="Z154" s="166">
        <v>0</v>
      </c>
      <c r="AA154" s="167">
        <f t="shared" si="18"/>
        <v>0</v>
      </c>
      <c r="AR154" s="18" t="s">
        <v>713</v>
      </c>
      <c r="AT154" s="18" t="s">
        <v>327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713</v>
      </c>
      <c r="BM154" s="18" t="s">
        <v>1749</v>
      </c>
    </row>
    <row r="155" spans="2:65" s="1" customFormat="1" ht="25.5" customHeight="1">
      <c r="B155" s="131"/>
      <c r="C155" s="160" t="s">
        <v>292</v>
      </c>
      <c r="D155" s="160" t="s">
        <v>200</v>
      </c>
      <c r="E155" s="161" t="s">
        <v>737</v>
      </c>
      <c r="F155" s="228" t="s">
        <v>738</v>
      </c>
      <c r="G155" s="228"/>
      <c r="H155" s="228"/>
      <c r="I155" s="228"/>
      <c r="J155" s="162" t="s">
        <v>316</v>
      </c>
      <c r="K155" s="163">
        <v>800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8" t="s">
        <v>631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631</v>
      </c>
      <c r="BM155" s="18" t="s">
        <v>1750</v>
      </c>
    </row>
    <row r="156" spans="2:65" s="1" customFormat="1" ht="25.5" customHeight="1">
      <c r="B156" s="131"/>
      <c r="C156" s="169" t="s">
        <v>296</v>
      </c>
      <c r="D156" s="169" t="s">
        <v>327</v>
      </c>
      <c r="E156" s="170" t="s">
        <v>740</v>
      </c>
      <c r="F156" s="229" t="s">
        <v>741</v>
      </c>
      <c r="G156" s="229"/>
      <c r="H156" s="229"/>
      <c r="I156" s="229"/>
      <c r="J156" s="171" t="s">
        <v>316</v>
      </c>
      <c r="K156" s="172">
        <v>800</v>
      </c>
      <c r="L156" s="231">
        <v>0</v>
      </c>
      <c r="M156" s="231"/>
      <c r="N156" s="221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1.09E-3</v>
      </c>
      <c r="Y156" s="166">
        <f t="shared" si="17"/>
        <v>0.872</v>
      </c>
      <c r="Z156" s="166">
        <v>0</v>
      </c>
      <c r="AA156" s="167">
        <f t="shared" si="1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713</v>
      </c>
      <c r="BM156" s="18" t="s">
        <v>1751</v>
      </c>
    </row>
    <row r="157" spans="2:65" s="1" customFormat="1" ht="25.5" customHeight="1">
      <c r="B157" s="131"/>
      <c r="C157" s="160" t="s">
        <v>301</v>
      </c>
      <c r="D157" s="160" t="s">
        <v>200</v>
      </c>
      <c r="E157" s="161" t="s">
        <v>743</v>
      </c>
      <c r="F157" s="228" t="s">
        <v>744</v>
      </c>
      <c r="G157" s="228"/>
      <c r="H157" s="228"/>
      <c r="I157" s="228"/>
      <c r="J157" s="162" t="s">
        <v>316</v>
      </c>
      <c r="K157" s="163">
        <v>150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7">
        <f t="shared" si="18"/>
        <v>0</v>
      </c>
      <c r="AR157" s="18" t="s">
        <v>631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631</v>
      </c>
      <c r="BM157" s="18" t="s">
        <v>1752</v>
      </c>
    </row>
    <row r="158" spans="2:65" s="1" customFormat="1" ht="25.5" customHeight="1">
      <c r="B158" s="131"/>
      <c r="C158" s="169" t="s">
        <v>305</v>
      </c>
      <c r="D158" s="169" t="s">
        <v>327</v>
      </c>
      <c r="E158" s="170" t="s">
        <v>746</v>
      </c>
      <c r="F158" s="229" t="s">
        <v>747</v>
      </c>
      <c r="G158" s="229"/>
      <c r="H158" s="229"/>
      <c r="I158" s="229"/>
      <c r="J158" s="171" t="s">
        <v>316</v>
      </c>
      <c r="K158" s="172">
        <v>150</v>
      </c>
      <c r="L158" s="231">
        <v>0</v>
      </c>
      <c r="M158" s="231"/>
      <c r="N158" s="221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2.0000000000000001E-4</v>
      </c>
      <c r="Y158" s="166">
        <f t="shared" si="17"/>
        <v>3.0000000000000002E-2</v>
      </c>
      <c r="Z158" s="166">
        <v>0</v>
      </c>
      <c r="AA158" s="167">
        <f t="shared" si="18"/>
        <v>0</v>
      </c>
      <c r="AR158" s="18" t="s">
        <v>713</v>
      </c>
      <c r="AT158" s="18" t="s">
        <v>327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713</v>
      </c>
      <c r="BM158" s="18" t="s">
        <v>1753</v>
      </c>
    </row>
    <row r="159" spans="2:65" s="1" customFormat="1" ht="25.5" customHeight="1">
      <c r="B159" s="131"/>
      <c r="C159" s="160" t="s">
        <v>309</v>
      </c>
      <c r="D159" s="160" t="s">
        <v>200</v>
      </c>
      <c r="E159" s="161" t="s">
        <v>749</v>
      </c>
      <c r="F159" s="228" t="s">
        <v>750</v>
      </c>
      <c r="G159" s="228"/>
      <c r="H159" s="228"/>
      <c r="I159" s="228"/>
      <c r="J159" s="162" t="s">
        <v>316</v>
      </c>
      <c r="K159" s="163">
        <v>29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7">
        <f t="shared" si="18"/>
        <v>0</v>
      </c>
      <c r="AR159" s="18" t="s">
        <v>631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631</v>
      </c>
      <c r="BM159" s="18" t="s">
        <v>1754</v>
      </c>
    </row>
    <row r="160" spans="2:65" s="1" customFormat="1" ht="25.5" customHeight="1">
      <c r="B160" s="131"/>
      <c r="C160" s="169" t="s">
        <v>313</v>
      </c>
      <c r="D160" s="169" t="s">
        <v>327</v>
      </c>
      <c r="E160" s="170" t="s">
        <v>752</v>
      </c>
      <c r="F160" s="229" t="s">
        <v>753</v>
      </c>
      <c r="G160" s="229"/>
      <c r="H160" s="229"/>
      <c r="I160" s="229"/>
      <c r="J160" s="171" t="s">
        <v>316</v>
      </c>
      <c r="K160" s="172">
        <v>29</v>
      </c>
      <c r="L160" s="231">
        <v>0</v>
      </c>
      <c r="M160" s="231"/>
      <c r="N160" s="221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1.99E-3</v>
      </c>
      <c r="Y160" s="166">
        <f t="shared" si="17"/>
        <v>5.7709999999999997E-2</v>
      </c>
      <c r="Z160" s="166">
        <v>0</v>
      </c>
      <c r="AA160" s="167">
        <f t="shared" si="18"/>
        <v>0</v>
      </c>
      <c r="AR160" s="18" t="s">
        <v>713</v>
      </c>
      <c r="AT160" s="18" t="s">
        <v>327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713</v>
      </c>
      <c r="BM160" s="18" t="s">
        <v>1755</v>
      </c>
    </row>
    <row r="161" spans="2:65" s="1" customFormat="1" ht="16.5" customHeight="1">
      <c r="B161" s="131"/>
      <c r="C161" s="160" t="s">
        <v>318</v>
      </c>
      <c r="D161" s="160" t="s">
        <v>200</v>
      </c>
      <c r="E161" s="161" t="s">
        <v>755</v>
      </c>
      <c r="F161" s="228" t="s">
        <v>756</v>
      </c>
      <c r="G161" s="228"/>
      <c r="H161" s="228"/>
      <c r="I161" s="228"/>
      <c r="J161" s="162" t="s">
        <v>316</v>
      </c>
      <c r="K161" s="163">
        <v>29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8" t="s">
        <v>631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631</v>
      </c>
      <c r="BM161" s="18" t="s">
        <v>1756</v>
      </c>
    </row>
    <row r="162" spans="2:65" s="1" customFormat="1" ht="25.5" customHeight="1">
      <c r="B162" s="131"/>
      <c r="C162" s="169" t="s">
        <v>322</v>
      </c>
      <c r="D162" s="169" t="s">
        <v>327</v>
      </c>
      <c r="E162" s="170" t="s">
        <v>758</v>
      </c>
      <c r="F162" s="229" t="s">
        <v>759</v>
      </c>
      <c r="G162" s="229"/>
      <c r="H162" s="229"/>
      <c r="I162" s="229"/>
      <c r="J162" s="171" t="s">
        <v>316</v>
      </c>
      <c r="K162" s="172">
        <v>29</v>
      </c>
      <c r="L162" s="231">
        <v>0</v>
      </c>
      <c r="M162" s="231"/>
      <c r="N162" s="221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1.7000000000000001E-4</v>
      </c>
      <c r="Y162" s="166">
        <f t="shared" si="17"/>
        <v>4.9300000000000004E-3</v>
      </c>
      <c r="Z162" s="166">
        <v>0</v>
      </c>
      <c r="AA162" s="167">
        <f t="shared" si="18"/>
        <v>0</v>
      </c>
      <c r="AR162" s="18" t="s">
        <v>713</v>
      </c>
      <c r="AT162" s="18" t="s">
        <v>327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713</v>
      </c>
      <c r="BM162" s="18" t="s">
        <v>1757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755</v>
      </c>
      <c r="F163" s="228" t="s">
        <v>756</v>
      </c>
      <c r="G163" s="228"/>
      <c r="H163" s="228"/>
      <c r="I163" s="228"/>
      <c r="J163" s="162" t="s">
        <v>316</v>
      </c>
      <c r="K163" s="163">
        <v>29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8" t="s">
        <v>631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631</v>
      </c>
      <c r="BM163" s="18" t="s">
        <v>1758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762</v>
      </c>
      <c r="F164" s="229" t="s">
        <v>763</v>
      </c>
      <c r="G164" s="229"/>
      <c r="H164" s="229"/>
      <c r="I164" s="229"/>
      <c r="J164" s="171" t="s">
        <v>316</v>
      </c>
      <c r="K164" s="172">
        <v>29</v>
      </c>
      <c r="L164" s="231">
        <v>0</v>
      </c>
      <c r="M164" s="231"/>
      <c r="N164" s="221">
        <f t="shared" si="1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16"/>
        <v>0</v>
      </c>
      <c r="X164" s="166">
        <v>3.3E-4</v>
      </c>
      <c r="Y164" s="166">
        <f t="shared" si="17"/>
        <v>9.5700000000000004E-3</v>
      </c>
      <c r="Z164" s="166">
        <v>0</v>
      </c>
      <c r="AA164" s="167">
        <f t="shared" si="18"/>
        <v>0</v>
      </c>
      <c r="AR164" s="18" t="s">
        <v>713</v>
      </c>
      <c r="AT164" s="18" t="s">
        <v>327</v>
      </c>
      <c r="AU164" s="18" t="s">
        <v>178</v>
      </c>
      <c r="AY164" s="18" t="s">
        <v>199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178</v>
      </c>
      <c r="BK164" s="168">
        <f t="shared" si="24"/>
        <v>0</v>
      </c>
      <c r="BL164" s="18" t="s">
        <v>713</v>
      </c>
      <c r="BM164" s="18" t="s">
        <v>1759</v>
      </c>
    </row>
    <row r="165" spans="2:65" s="1" customFormat="1" ht="16.5" customHeight="1">
      <c r="B165" s="131"/>
      <c r="C165" s="160" t="s">
        <v>336</v>
      </c>
      <c r="D165" s="160" t="s">
        <v>200</v>
      </c>
      <c r="E165" s="161" t="s">
        <v>765</v>
      </c>
      <c r="F165" s="228" t="s">
        <v>766</v>
      </c>
      <c r="G165" s="228"/>
      <c r="H165" s="228"/>
      <c r="I165" s="228"/>
      <c r="J165" s="162" t="s">
        <v>316</v>
      </c>
      <c r="K165" s="163">
        <v>29</v>
      </c>
      <c r="L165" s="230">
        <v>0</v>
      </c>
      <c r="M165" s="230"/>
      <c r="N165" s="220">
        <f t="shared" si="1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8" t="s">
        <v>631</v>
      </c>
      <c r="AT165" s="18" t="s">
        <v>200</v>
      </c>
      <c r="AU165" s="18" t="s">
        <v>178</v>
      </c>
      <c r="AY165" s="18" t="s">
        <v>199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178</v>
      </c>
      <c r="BK165" s="168">
        <f t="shared" si="24"/>
        <v>0</v>
      </c>
      <c r="BL165" s="18" t="s">
        <v>631</v>
      </c>
      <c r="BM165" s="18" t="s">
        <v>1760</v>
      </c>
    </row>
    <row r="166" spans="2:65" s="1" customFormat="1" ht="25.5" customHeight="1">
      <c r="B166" s="131"/>
      <c r="C166" s="169" t="s">
        <v>340</v>
      </c>
      <c r="D166" s="169" t="s">
        <v>327</v>
      </c>
      <c r="E166" s="170" t="s">
        <v>768</v>
      </c>
      <c r="F166" s="229" t="s">
        <v>769</v>
      </c>
      <c r="G166" s="229"/>
      <c r="H166" s="229"/>
      <c r="I166" s="229"/>
      <c r="J166" s="171" t="s">
        <v>316</v>
      </c>
      <c r="K166" s="172">
        <v>29</v>
      </c>
      <c r="L166" s="231">
        <v>0</v>
      </c>
      <c r="M166" s="231"/>
      <c r="N166" s="221">
        <f t="shared" si="1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16"/>
        <v>0</v>
      </c>
      <c r="X166" s="166">
        <v>4.0000000000000002E-4</v>
      </c>
      <c r="Y166" s="166">
        <f t="shared" si="17"/>
        <v>1.1600000000000001E-2</v>
      </c>
      <c r="Z166" s="166">
        <v>0</v>
      </c>
      <c r="AA166" s="167">
        <f t="shared" si="18"/>
        <v>0</v>
      </c>
      <c r="AR166" s="18" t="s">
        <v>713</v>
      </c>
      <c r="AT166" s="18" t="s">
        <v>327</v>
      </c>
      <c r="AU166" s="18" t="s">
        <v>178</v>
      </c>
      <c r="AY166" s="18" t="s">
        <v>199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178</v>
      </c>
      <c r="BK166" s="168">
        <f t="shared" si="24"/>
        <v>0</v>
      </c>
      <c r="BL166" s="18" t="s">
        <v>713</v>
      </c>
      <c r="BM166" s="18" t="s">
        <v>1761</v>
      </c>
    </row>
    <row r="167" spans="2:65" s="1" customFormat="1" ht="25.5" customHeight="1">
      <c r="B167" s="131"/>
      <c r="C167" s="160" t="s">
        <v>344</v>
      </c>
      <c r="D167" s="160" t="s">
        <v>200</v>
      </c>
      <c r="E167" s="161" t="s">
        <v>771</v>
      </c>
      <c r="F167" s="228" t="s">
        <v>772</v>
      </c>
      <c r="G167" s="228"/>
      <c r="H167" s="228"/>
      <c r="I167" s="228"/>
      <c r="J167" s="162" t="s">
        <v>316</v>
      </c>
      <c r="K167" s="163">
        <v>35</v>
      </c>
      <c r="L167" s="230">
        <v>0</v>
      </c>
      <c r="M167" s="230"/>
      <c r="N167" s="220">
        <f t="shared" si="1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8" t="s">
        <v>631</v>
      </c>
      <c r="AT167" s="18" t="s">
        <v>200</v>
      </c>
      <c r="AU167" s="18" t="s">
        <v>178</v>
      </c>
      <c r="AY167" s="18" t="s">
        <v>199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178</v>
      </c>
      <c r="BK167" s="168">
        <f t="shared" si="24"/>
        <v>0</v>
      </c>
      <c r="BL167" s="18" t="s">
        <v>631</v>
      </c>
      <c r="BM167" s="18" t="s">
        <v>1762</v>
      </c>
    </row>
    <row r="168" spans="2:65" s="1" customFormat="1" ht="16.5" customHeight="1">
      <c r="B168" s="131"/>
      <c r="C168" s="169" t="s">
        <v>348</v>
      </c>
      <c r="D168" s="169" t="s">
        <v>327</v>
      </c>
      <c r="E168" s="170" t="s">
        <v>774</v>
      </c>
      <c r="F168" s="229" t="s">
        <v>775</v>
      </c>
      <c r="G168" s="229"/>
      <c r="H168" s="229"/>
      <c r="I168" s="229"/>
      <c r="J168" s="171" t="s">
        <v>316</v>
      </c>
      <c r="K168" s="172">
        <v>35</v>
      </c>
      <c r="L168" s="231">
        <v>0</v>
      </c>
      <c r="M168" s="231"/>
      <c r="N168" s="221">
        <f t="shared" si="1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16"/>
        <v>0</v>
      </c>
      <c r="X168" s="166">
        <v>2.2000000000000001E-4</v>
      </c>
      <c r="Y168" s="166">
        <f t="shared" si="17"/>
        <v>7.7000000000000002E-3</v>
      </c>
      <c r="Z168" s="166">
        <v>0</v>
      </c>
      <c r="AA168" s="167">
        <f t="shared" si="18"/>
        <v>0</v>
      </c>
      <c r="AR168" s="18" t="s">
        <v>713</v>
      </c>
      <c r="AT168" s="18" t="s">
        <v>327</v>
      </c>
      <c r="AU168" s="18" t="s">
        <v>178</v>
      </c>
      <c r="AY168" s="18" t="s">
        <v>199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178</v>
      </c>
      <c r="BK168" s="168">
        <f t="shared" si="24"/>
        <v>0</v>
      </c>
      <c r="BL168" s="18" t="s">
        <v>713</v>
      </c>
      <c r="BM168" s="18" t="s">
        <v>1763</v>
      </c>
    </row>
    <row r="169" spans="2:65" s="1" customFormat="1" ht="16.5" customHeight="1">
      <c r="B169" s="131"/>
      <c r="C169" s="160" t="s">
        <v>352</v>
      </c>
      <c r="D169" s="160" t="s">
        <v>200</v>
      </c>
      <c r="E169" s="161" t="s">
        <v>777</v>
      </c>
      <c r="F169" s="228" t="s">
        <v>778</v>
      </c>
      <c r="G169" s="228"/>
      <c r="H169" s="228"/>
      <c r="I169" s="228"/>
      <c r="J169" s="162" t="s">
        <v>316</v>
      </c>
      <c r="K169" s="163">
        <v>180</v>
      </c>
      <c r="L169" s="230">
        <v>0</v>
      </c>
      <c r="M169" s="230"/>
      <c r="N169" s="220">
        <f t="shared" si="1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8" t="s">
        <v>631</v>
      </c>
      <c r="AT169" s="18" t="s">
        <v>200</v>
      </c>
      <c r="AU169" s="18" t="s">
        <v>178</v>
      </c>
      <c r="AY169" s="18" t="s">
        <v>199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178</v>
      </c>
      <c r="BK169" s="168">
        <f t="shared" si="24"/>
        <v>0</v>
      </c>
      <c r="BL169" s="18" t="s">
        <v>631</v>
      </c>
      <c r="BM169" s="18" t="s">
        <v>1764</v>
      </c>
    </row>
    <row r="170" spans="2:65" s="1" customFormat="1" ht="25.5" customHeight="1">
      <c r="B170" s="131"/>
      <c r="C170" s="169" t="s">
        <v>356</v>
      </c>
      <c r="D170" s="169" t="s">
        <v>327</v>
      </c>
      <c r="E170" s="170" t="s">
        <v>780</v>
      </c>
      <c r="F170" s="229" t="s">
        <v>781</v>
      </c>
      <c r="G170" s="229"/>
      <c r="H170" s="229"/>
      <c r="I170" s="229"/>
      <c r="J170" s="171" t="s">
        <v>316</v>
      </c>
      <c r="K170" s="172">
        <v>180</v>
      </c>
      <c r="L170" s="231">
        <v>0</v>
      </c>
      <c r="M170" s="231"/>
      <c r="N170" s="221">
        <f t="shared" si="1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16"/>
        <v>0</v>
      </c>
      <c r="X170" s="166">
        <v>1.6000000000000001E-4</v>
      </c>
      <c r="Y170" s="166">
        <f t="shared" si="17"/>
        <v>2.8800000000000003E-2</v>
      </c>
      <c r="Z170" s="166">
        <v>0</v>
      </c>
      <c r="AA170" s="167">
        <f t="shared" si="18"/>
        <v>0</v>
      </c>
      <c r="AR170" s="18" t="s">
        <v>713</v>
      </c>
      <c r="AT170" s="18" t="s">
        <v>327</v>
      </c>
      <c r="AU170" s="18" t="s">
        <v>178</v>
      </c>
      <c r="AY170" s="18" t="s">
        <v>199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178</v>
      </c>
      <c r="BK170" s="168">
        <f t="shared" si="24"/>
        <v>0</v>
      </c>
      <c r="BL170" s="18" t="s">
        <v>713</v>
      </c>
      <c r="BM170" s="18" t="s">
        <v>1765</v>
      </c>
    </row>
    <row r="171" spans="2:65" s="1" customFormat="1" ht="16.5" customHeight="1">
      <c r="B171" s="131"/>
      <c r="C171" s="160" t="s">
        <v>360</v>
      </c>
      <c r="D171" s="160" t="s">
        <v>200</v>
      </c>
      <c r="E171" s="161" t="s">
        <v>783</v>
      </c>
      <c r="F171" s="228" t="s">
        <v>784</v>
      </c>
      <c r="G171" s="228"/>
      <c r="H171" s="228"/>
      <c r="I171" s="228"/>
      <c r="J171" s="162" t="s">
        <v>316</v>
      </c>
      <c r="K171" s="163">
        <v>50</v>
      </c>
      <c r="L171" s="230">
        <v>0</v>
      </c>
      <c r="M171" s="230"/>
      <c r="N171" s="220">
        <f t="shared" si="1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16"/>
        <v>0</v>
      </c>
      <c r="X171" s="166">
        <v>0</v>
      </c>
      <c r="Y171" s="166">
        <f t="shared" si="17"/>
        <v>0</v>
      </c>
      <c r="Z171" s="166">
        <v>0</v>
      </c>
      <c r="AA171" s="167">
        <f t="shared" si="18"/>
        <v>0</v>
      </c>
      <c r="AR171" s="18" t="s">
        <v>631</v>
      </c>
      <c r="AT171" s="18" t="s">
        <v>200</v>
      </c>
      <c r="AU171" s="18" t="s">
        <v>178</v>
      </c>
      <c r="AY171" s="18" t="s">
        <v>199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178</v>
      </c>
      <c r="BK171" s="168">
        <f t="shared" si="24"/>
        <v>0</v>
      </c>
      <c r="BL171" s="18" t="s">
        <v>631</v>
      </c>
      <c r="BM171" s="18" t="s">
        <v>1766</v>
      </c>
    </row>
    <row r="172" spans="2:65" s="1" customFormat="1" ht="16.5" customHeight="1">
      <c r="B172" s="131"/>
      <c r="C172" s="169" t="s">
        <v>364</v>
      </c>
      <c r="D172" s="169" t="s">
        <v>327</v>
      </c>
      <c r="E172" s="170" t="s">
        <v>786</v>
      </c>
      <c r="F172" s="229" t="s">
        <v>787</v>
      </c>
      <c r="G172" s="229"/>
      <c r="H172" s="229"/>
      <c r="I172" s="229"/>
      <c r="J172" s="171" t="s">
        <v>316</v>
      </c>
      <c r="K172" s="172">
        <v>50</v>
      </c>
      <c r="L172" s="231">
        <v>0</v>
      </c>
      <c r="M172" s="231"/>
      <c r="N172" s="221">
        <f t="shared" si="1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16"/>
        <v>0</v>
      </c>
      <c r="X172" s="166">
        <v>2.9E-4</v>
      </c>
      <c r="Y172" s="166">
        <f t="shared" si="17"/>
        <v>1.4500000000000001E-2</v>
      </c>
      <c r="Z172" s="166">
        <v>0</v>
      </c>
      <c r="AA172" s="167">
        <f t="shared" si="18"/>
        <v>0</v>
      </c>
      <c r="AR172" s="18" t="s">
        <v>713</v>
      </c>
      <c r="AT172" s="18" t="s">
        <v>327</v>
      </c>
      <c r="AU172" s="18" t="s">
        <v>178</v>
      </c>
      <c r="AY172" s="18" t="s">
        <v>199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178</v>
      </c>
      <c r="BK172" s="168">
        <f t="shared" si="24"/>
        <v>0</v>
      </c>
      <c r="BL172" s="18" t="s">
        <v>713</v>
      </c>
      <c r="BM172" s="18" t="s">
        <v>1767</v>
      </c>
    </row>
    <row r="173" spans="2:65" s="1" customFormat="1" ht="16.5" customHeight="1">
      <c r="B173" s="131"/>
      <c r="C173" s="160" t="s">
        <v>368</v>
      </c>
      <c r="D173" s="160" t="s">
        <v>200</v>
      </c>
      <c r="E173" s="161" t="s">
        <v>789</v>
      </c>
      <c r="F173" s="228" t="s">
        <v>790</v>
      </c>
      <c r="G173" s="228"/>
      <c r="H173" s="228"/>
      <c r="I173" s="228"/>
      <c r="J173" s="162" t="s">
        <v>316</v>
      </c>
      <c r="K173" s="163">
        <v>10</v>
      </c>
      <c r="L173" s="230">
        <v>0</v>
      </c>
      <c r="M173" s="230"/>
      <c r="N173" s="220">
        <f t="shared" si="1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16"/>
        <v>0</v>
      </c>
      <c r="X173" s="166">
        <v>0</v>
      </c>
      <c r="Y173" s="166">
        <f t="shared" si="17"/>
        <v>0</v>
      </c>
      <c r="Z173" s="166">
        <v>0</v>
      </c>
      <c r="AA173" s="167">
        <f t="shared" si="18"/>
        <v>0</v>
      </c>
      <c r="AR173" s="18" t="s">
        <v>631</v>
      </c>
      <c r="AT173" s="18" t="s">
        <v>200</v>
      </c>
      <c r="AU173" s="18" t="s">
        <v>178</v>
      </c>
      <c r="AY173" s="18" t="s">
        <v>199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178</v>
      </c>
      <c r="BK173" s="168">
        <f t="shared" si="24"/>
        <v>0</v>
      </c>
      <c r="BL173" s="18" t="s">
        <v>631</v>
      </c>
      <c r="BM173" s="18" t="s">
        <v>1768</v>
      </c>
    </row>
    <row r="174" spans="2:65" s="1" customFormat="1" ht="25.5" customHeight="1">
      <c r="B174" s="131"/>
      <c r="C174" s="169" t="s">
        <v>372</v>
      </c>
      <c r="D174" s="169" t="s">
        <v>327</v>
      </c>
      <c r="E174" s="170" t="s">
        <v>792</v>
      </c>
      <c r="F174" s="229" t="s">
        <v>793</v>
      </c>
      <c r="G174" s="229"/>
      <c r="H174" s="229"/>
      <c r="I174" s="229"/>
      <c r="J174" s="171" t="s">
        <v>316</v>
      </c>
      <c r="K174" s="172">
        <v>10</v>
      </c>
      <c r="L174" s="231">
        <v>0</v>
      </c>
      <c r="M174" s="231"/>
      <c r="N174" s="221">
        <f t="shared" si="1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16"/>
        <v>0</v>
      </c>
      <c r="X174" s="166">
        <v>2.4000000000000001E-4</v>
      </c>
      <c r="Y174" s="166">
        <f t="shared" si="17"/>
        <v>2.4000000000000002E-3</v>
      </c>
      <c r="Z174" s="166">
        <v>0</v>
      </c>
      <c r="AA174" s="167">
        <f t="shared" si="18"/>
        <v>0</v>
      </c>
      <c r="AR174" s="18" t="s">
        <v>713</v>
      </c>
      <c r="AT174" s="18" t="s">
        <v>327</v>
      </c>
      <c r="AU174" s="18" t="s">
        <v>178</v>
      </c>
      <c r="AY174" s="18" t="s">
        <v>199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178</v>
      </c>
      <c r="BK174" s="168">
        <f t="shared" si="24"/>
        <v>0</v>
      </c>
      <c r="BL174" s="18" t="s">
        <v>713</v>
      </c>
      <c r="BM174" s="18" t="s">
        <v>1769</v>
      </c>
    </row>
    <row r="175" spans="2:65" s="1" customFormat="1" ht="25.5" customHeight="1">
      <c r="B175" s="131"/>
      <c r="C175" s="160" t="s">
        <v>376</v>
      </c>
      <c r="D175" s="160" t="s">
        <v>200</v>
      </c>
      <c r="E175" s="161" t="s">
        <v>795</v>
      </c>
      <c r="F175" s="228" t="s">
        <v>796</v>
      </c>
      <c r="G175" s="228"/>
      <c r="H175" s="228"/>
      <c r="I175" s="228"/>
      <c r="J175" s="162" t="s">
        <v>316</v>
      </c>
      <c r="K175" s="163">
        <v>5</v>
      </c>
      <c r="L175" s="230">
        <v>0</v>
      </c>
      <c r="M175" s="230"/>
      <c r="N175" s="220">
        <f t="shared" si="1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8" t="s">
        <v>631</v>
      </c>
      <c r="AT175" s="18" t="s">
        <v>200</v>
      </c>
      <c r="AU175" s="18" t="s">
        <v>178</v>
      </c>
      <c r="AY175" s="18" t="s">
        <v>199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178</v>
      </c>
      <c r="BK175" s="168">
        <f t="shared" si="24"/>
        <v>0</v>
      </c>
      <c r="BL175" s="18" t="s">
        <v>631</v>
      </c>
      <c r="BM175" s="18" t="s">
        <v>1770</v>
      </c>
    </row>
    <row r="176" spans="2:65" s="1" customFormat="1" ht="25.5" customHeight="1">
      <c r="B176" s="131"/>
      <c r="C176" s="169" t="s">
        <v>380</v>
      </c>
      <c r="D176" s="169" t="s">
        <v>327</v>
      </c>
      <c r="E176" s="170" t="s">
        <v>798</v>
      </c>
      <c r="F176" s="229" t="s">
        <v>799</v>
      </c>
      <c r="G176" s="229"/>
      <c r="H176" s="229"/>
      <c r="I176" s="229"/>
      <c r="J176" s="171" t="s">
        <v>316</v>
      </c>
      <c r="K176" s="172">
        <v>5</v>
      </c>
      <c r="L176" s="231">
        <v>0</v>
      </c>
      <c r="M176" s="231"/>
      <c r="N176" s="221">
        <f t="shared" si="1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16"/>
        <v>0</v>
      </c>
      <c r="X176" s="166">
        <v>2.2000000000000001E-4</v>
      </c>
      <c r="Y176" s="166">
        <f t="shared" si="17"/>
        <v>1.1000000000000001E-3</v>
      </c>
      <c r="Z176" s="166">
        <v>0</v>
      </c>
      <c r="AA176" s="167">
        <f t="shared" si="18"/>
        <v>0</v>
      </c>
      <c r="AR176" s="18" t="s">
        <v>713</v>
      </c>
      <c r="AT176" s="18" t="s">
        <v>327</v>
      </c>
      <c r="AU176" s="18" t="s">
        <v>178</v>
      </c>
      <c r="AY176" s="18" t="s">
        <v>199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178</v>
      </c>
      <c r="BK176" s="168">
        <f t="shared" si="24"/>
        <v>0</v>
      </c>
      <c r="BL176" s="18" t="s">
        <v>713</v>
      </c>
      <c r="BM176" s="18" t="s">
        <v>1771</v>
      </c>
    </row>
    <row r="177" spans="2:65" s="1" customFormat="1" ht="16.5" customHeight="1">
      <c r="B177" s="131"/>
      <c r="C177" s="160" t="s">
        <v>384</v>
      </c>
      <c r="D177" s="160" t="s">
        <v>200</v>
      </c>
      <c r="E177" s="161" t="s">
        <v>801</v>
      </c>
      <c r="F177" s="228" t="s">
        <v>802</v>
      </c>
      <c r="G177" s="228"/>
      <c r="H177" s="228"/>
      <c r="I177" s="228"/>
      <c r="J177" s="162" t="s">
        <v>316</v>
      </c>
      <c r="K177" s="163">
        <v>10</v>
      </c>
      <c r="L177" s="230">
        <v>0</v>
      </c>
      <c r="M177" s="230"/>
      <c r="N177" s="220">
        <f t="shared" si="1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16"/>
        <v>0</v>
      </c>
      <c r="X177" s="166">
        <v>0</v>
      </c>
      <c r="Y177" s="166">
        <f t="shared" si="17"/>
        <v>0</v>
      </c>
      <c r="Z177" s="166">
        <v>0</v>
      </c>
      <c r="AA177" s="167">
        <f t="shared" si="18"/>
        <v>0</v>
      </c>
      <c r="AR177" s="18" t="s">
        <v>631</v>
      </c>
      <c r="AT177" s="18" t="s">
        <v>200</v>
      </c>
      <c r="AU177" s="18" t="s">
        <v>178</v>
      </c>
      <c r="AY177" s="18" t="s">
        <v>199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178</v>
      </c>
      <c r="BK177" s="168">
        <f t="shared" si="24"/>
        <v>0</v>
      </c>
      <c r="BL177" s="18" t="s">
        <v>631</v>
      </c>
      <c r="BM177" s="18" t="s">
        <v>1772</v>
      </c>
    </row>
    <row r="178" spans="2:65" s="1" customFormat="1" ht="25.5" customHeight="1">
      <c r="B178" s="131"/>
      <c r="C178" s="169" t="s">
        <v>388</v>
      </c>
      <c r="D178" s="169" t="s">
        <v>327</v>
      </c>
      <c r="E178" s="170" t="s">
        <v>804</v>
      </c>
      <c r="F178" s="229" t="s">
        <v>805</v>
      </c>
      <c r="G178" s="229"/>
      <c r="H178" s="229"/>
      <c r="I178" s="229"/>
      <c r="J178" s="171" t="s">
        <v>316</v>
      </c>
      <c r="K178" s="172">
        <v>10</v>
      </c>
      <c r="L178" s="231">
        <v>0</v>
      </c>
      <c r="M178" s="231"/>
      <c r="N178" s="221">
        <f t="shared" si="1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16"/>
        <v>0</v>
      </c>
      <c r="X178" s="166">
        <v>2.1000000000000001E-4</v>
      </c>
      <c r="Y178" s="166">
        <f t="shared" si="17"/>
        <v>2.1000000000000003E-3</v>
      </c>
      <c r="Z178" s="166">
        <v>0</v>
      </c>
      <c r="AA178" s="167">
        <f t="shared" si="18"/>
        <v>0</v>
      </c>
      <c r="AR178" s="18" t="s">
        <v>713</v>
      </c>
      <c r="AT178" s="18" t="s">
        <v>327</v>
      </c>
      <c r="AU178" s="18" t="s">
        <v>178</v>
      </c>
      <c r="AY178" s="18" t="s">
        <v>199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178</v>
      </c>
      <c r="BK178" s="168">
        <f t="shared" si="24"/>
        <v>0</v>
      </c>
      <c r="BL178" s="18" t="s">
        <v>713</v>
      </c>
      <c r="BM178" s="18" t="s">
        <v>1773</v>
      </c>
    </row>
    <row r="179" spans="2:65" s="1" customFormat="1" ht="16.5" customHeight="1">
      <c r="B179" s="131"/>
      <c r="C179" s="160" t="s">
        <v>392</v>
      </c>
      <c r="D179" s="160" t="s">
        <v>200</v>
      </c>
      <c r="E179" s="161" t="s">
        <v>807</v>
      </c>
      <c r="F179" s="228" t="s">
        <v>808</v>
      </c>
      <c r="G179" s="228"/>
      <c r="H179" s="228"/>
      <c r="I179" s="228"/>
      <c r="J179" s="162" t="s">
        <v>316</v>
      </c>
      <c r="K179" s="163">
        <v>10</v>
      </c>
      <c r="L179" s="230">
        <v>0</v>
      </c>
      <c r="M179" s="230"/>
      <c r="N179" s="220">
        <f t="shared" si="1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16"/>
        <v>0</v>
      </c>
      <c r="X179" s="166">
        <v>0</v>
      </c>
      <c r="Y179" s="166">
        <f t="shared" si="17"/>
        <v>0</v>
      </c>
      <c r="Z179" s="166">
        <v>0</v>
      </c>
      <c r="AA179" s="167">
        <f t="shared" si="18"/>
        <v>0</v>
      </c>
      <c r="AR179" s="18" t="s">
        <v>631</v>
      </c>
      <c r="AT179" s="18" t="s">
        <v>200</v>
      </c>
      <c r="AU179" s="18" t="s">
        <v>178</v>
      </c>
      <c r="AY179" s="18" t="s">
        <v>199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178</v>
      </c>
      <c r="BK179" s="168">
        <f t="shared" si="24"/>
        <v>0</v>
      </c>
      <c r="BL179" s="18" t="s">
        <v>631</v>
      </c>
      <c r="BM179" s="18" t="s">
        <v>1774</v>
      </c>
    </row>
    <row r="180" spans="2:65" s="1" customFormat="1" ht="25.5" customHeight="1">
      <c r="B180" s="131"/>
      <c r="C180" s="169" t="s">
        <v>396</v>
      </c>
      <c r="D180" s="169" t="s">
        <v>327</v>
      </c>
      <c r="E180" s="170" t="s">
        <v>810</v>
      </c>
      <c r="F180" s="229" t="s">
        <v>811</v>
      </c>
      <c r="G180" s="229"/>
      <c r="H180" s="229"/>
      <c r="I180" s="229"/>
      <c r="J180" s="171" t="s">
        <v>316</v>
      </c>
      <c r="K180" s="172">
        <v>10</v>
      </c>
      <c r="L180" s="231">
        <v>0</v>
      </c>
      <c r="M180" s="231"/>
      <c r="N180" s="221">
        <f t="shared" si="1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16"/>
        <v>0</v>
      </c>
      <c r="X180" s="166">
        <v>1.4599999999999999E-3</v>
      </c>
      <c r="Y180" s="166">
        <f t="shared" si="17"/>
        <v>1.4599999999999998E-2</v>
      </c>
      <c r="Z180" s="166">
        <v>0</v>
      </c>
      <c r="AA180" s="167">
        <f t="shared" si="18"/>
        <v>0</v>
      </c>
      <c r="AR180" s="18" t="s">
        <v>713</v>
      </c>
      <c r="AT180" s="18" t="s">
        <v>327</v>
      </c>
      <c r="AU180" s="18" t="s">
        <v>178</v>
      </c>
      <c r="AY180" s="18" t="s">
        <v>199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178</v>
      </c>
      <c r="BK180" s="168">
        <f t="shared" si="24"/>
        <v>0</v>
      </c>
      <c r="BL180" s="18" t="s">
        <v>713</v>
      </c>
      <c r="BM180" s="18" t="s">
        <v>1775</v>
      </c>
    </row>
    <row r="181" spans="2:65" s="1" customFormat="1" ht="25.5" customHeight="1">
      <c r="B181" s="131"/>
      <c r="C181" s="160" t="s">
        <v>400</v>
      </c>
      <c r="D181" s="160" t="s">
        <v>200</v>
      </c>
      <c r="E181" s="161" t="s">
        <v>813</v>
      </c>
      <c r="F181" s="228" t="s">
        <v>814</v>
      </c>
      <c r="G181" s="228"/>
      <c r="H181" s="228"/>
      <c r="I181" s="228"/>
      <c r="J181" s="162" t="s">
        <v>316</v>
      </c>
      <c r="K181" s="163">
        <v>30</v>
      </c>
      <c r="L181" s="230">
        <v>0</v>
      </c>
      <c r="M181" s="230"/>
      <c r="N181" s="220">
        <f t="shared" si="1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16"/>
        <v>0</v>
      </c>
      <c r="X181" s="166">
        <v>0</v>
      </c>
      <c r="Y181" s="166">
        <f t="shared" si="17"/>
        <v>0</v>
      </c>
      <c r="Z181" s="166">
        <v>0</v>
      </c>
      <c r="AA181" s="167">
        <f t="shared" si="18"/>
        <v>0</v>
      </c>
      <c r="AR181" s="18" t="s">
        <v>631</v>
      </c>
      <c r="AT181" s="18" t="s">
        <v>200</v>
      </c>
      <c r="AU181" s="18" t="s">
        <v>178</v>
      </c>
      <c r="AY181" s="18" t="s">
        <v>199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178</v>
      </c>
      <c r="BK181" s="168">
        <f t="shared" si="24"/>
        <v>0</v>
      </c>
      <c r="BL181" s="18" t="s">
        <v>631</v>
      </c>
      <c r="BM181" s="18" t="s">
        <v>1776</v>
      </c>
    </row>
    <row r="182" spans="2:65" s="1" customFormat="1" ht="25.5" customHeight="1">
      <c r="B182" s="131"/>
      <c r="C182" s="169" t="s">
        <v>404</v>
      </c>
      <c r="D182" s="169" t="s">
        <v>327</v>
      </c>
      <c r="E182" s="170" t="s">
        <v>816</v>
      </c>
      <c r="F182" s="229" t="s">
        <v>817</v>
      </c>
      <c r="G182" s="229"/>
      <c r="H182" s="229"/>
      <c r="I182" s="229"/>
      <c r="J182" s="171" t="s">
        <v>316</v>
      </c>
      <c r="K182" s="172">
        <v>30</v>
      </c>
      <c r="L182" s="231">
        <v>0</v>
      </c>
      <c r="M182" s="231"/>
      <c r="N182" s="221">
        <f t="shared" si="1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16"/>
        <v>0</v>
      </c>
      <c r="X182" s="166">
        <v>3.2000000000000003E-4</v>
      </c>
      <c r="Y182" s="166">
        <f t="shared" si="17"/>
        <v>9.6000000000000009E-3</v>
      </c>
      <c r="Z182" s="166">
        <v>0</v>
      </c>
      <c r="AA182" s="167">
        <f t="shared" si="18"/>
        <v>0</v>
      </c>
      <c r="AR182" s="18" t="s">
        <v>713</v>
      </c>
      <c r="AT182" s="18" t="s">
        <v>327</v>
      </c>
      <c r="AU182" s="18" t="s">
        <v>178</v>
      </c>
      <c r="AY182" s="18" t="s">
        <v>199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178</v>
      </c>
      <c r="BK182" s="168">
        <f t="shared" si="24"/>
        <v>0</v>
      </c>
      <c r="BL182" s="18" t="s">
        <v>713</v>
      </c>
      <c r="BM182" s="18" t="s">
        <v>1777</v>
      </c>
    </row>
    <row r="183" spans="2:65" s="1" customFormat="1" ht="25.5" customHeight="1">
      <c r="B183" s="131"/>
      <c r="C183" s="160" t="s">
        <v>408</v>
      </c>
      <c r="D183" s="160" t="s">
        <v>200</v>
      </c>
      <c r="E183" s="161" t="s">
        <v>819</v>
      </c>
      <c r="F183" s="228" t="s">
        <v>820</v>
      </c>
      <c r="G183" s="228"/>
      <c r="H183" s="228"/>
      <c r="I183" s="228"/>
      <c r="J183" s="162" t="s">
        <v>316</v>
      </c>
      <c r="K183" s="163">
        <v>29</v>
      </c>
      <c r="L183" s="230">
        <v>0</v>
      </c>
      <c r="M183" s="230"/>
      <c r="N183" s="220">
        <f t="shared" si="1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16"/>
        <v>0</v>
      </c>
      <c r="X183" s="166">
        <v>0</v>
      </c>
      <c r="Y183" s="166">
        <f t="shared" si="17"/>
        <v>0</v>
      </c>
      <c r="Z183" s="166">
        <v>0</v>
      </c>
      <c r="AA183" s="167">
        <f t="shared" si="18"/>
        <v>0</v>
      </c>
      <c r="AR183" s="18" t="s">
        <v>631</v>
      </c>
      <c r="AT183" s="18" t="s">
        <v>200</v>
      </c>
      <c r="AU183" s="18" t="s">
        <v>178</v>
      </c>
      <c r="AY183" s="18" t="s">
        <v>199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178</v>
      </c>
      <c r="BK183" s="168">
        <f t="shared" si="24"/>
        <v>0</v>
      </c>
      <c r="BL183" s="18" t="s">
        <v>631</v>
      </c>
      <c r="BM183" s="18" t="s">
        <v>1778</v>
      </c>
    </row>
    <row r="184" spans="2:65" s="1" customFormat="1" ht="38.25" customHeight="1">
      <c r="B184" s="131"/>
      <c r="C184" s="169" t="s">
        <v>412</v>
      </c>
      <c r="D184" s="169" t="s">
        <v>327</v>
      </c>
      <c r="E184" s="170" t="s">
        <v>822</v>
      </c>
      <c r="F184" s="229" t="s">
        <v>823</v>
      </c>
      <c r="G184" s="229"/>
      <c r="H184" s="229"/>
      <c r="I184" s="229"/>
      <c r="J184" s="171" t="s">
        <v>316</v>
      </c>
      <c r="K184" s="172">
        <v>29</v>
      </c>
      <c r="L184" s="231">
        <v>0</v>
      </c>
      <c r="M184" s="231"/>
      <c r="N184" s="221">
        <f t="shared" si="1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16"/>
        <v>0</v>
      </c>
      <c r="X184" s="166">
        <v>2.2799999999999999E-3</v>
      </c>
      <c r="Y184" s="166">
        <f t="shared" si="17"/>
        <v>6.6119999999999998E-2</v>
      </c>
      <c r="Z184" s="166">
        <v>0</v>
      </c>
      <c r="AA184" s="167">
        <f t="shared" si="18"/>
        <v>0</v>
      </c>
      <c r="AR184" s="18" t="s">
        <v>713</v>
      </c>
      <c r="AT184" s="18" t="s">
        <v>327</v>
      </c>
      <c r="AU184" s="18" t="s">
        <v>178</v>
      </c>
      <c r="AY184" s="18" t="s">
        <v>199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178</v>
      </c>
      <c r="BK184" s="168">
        <f t="shared" si="24"/>
        <v>0</v>
      </c>
      <c r="BL184" s="18" t="s">
        <v>713</v>
      </c>
      <c r="BM184" s="18" t="s">
        <v>1779</v>
      </c>
    </row>
    <row r="185" spans="2:65" s="1" customFormat="1" ht="16.5" customHeight="1">
      <c r="B185" s="131"/>
      <c r="C185" s="160" t="s">
        <v>416</v>
      </c>
      <c r="D185" s="160" t="s">
        <v>200</v>
      </c>
      <c r="E185" s="161" t="s">
        <v>825</v>
      </c>
      <c r="F185" s="228" t="s">
        <v>826</v>
      </c>
      <c r="G185" s="228"/>
      <c r="H185" s="228"/>
      <c r="I185" s="228"/>
      <c r="J185" s="162" t="s">
        <v>316</v>
      </c>
      <c r="K185" s="163">
        <v>10</v>
      </c>
      <c r="L185" s="230">
        <v>0</v>
      </c>
      <c r="M185" s="230"/>
      <c r="N185" s="220">
        <f t="shared" si="1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16"/>
        <v>0</v>
      </c>
      <c r="X185" s="166">
        <v>0</v>
      </c>
      <c r="Y185" s="166">
        <f t="shared" si="17"/>
        <v>0</v>
      </c>
      <c r="Z185" s="166">
        <v>0</v>
      </c>
      <c r="AA185" s="167">
        <f t="shared" si="18"/>
        <v>0</v>
      </c>
      <c r="AR185" s="18" t="s">
        <v>631</v>
      </c>
      <c r="AT185" s="18" t="s">
        <v>200</v>
      </c>
      <c r="AU185" s="18" t="s">
        <v>178</v>
      </c>
      <c r="AY185" s="18" t="s">
        <v>199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178</v>
      </c>
      <c r="BK185" s="168">
        <f t="shared" si="24"/>
        <v>0</v>
      </c>
      <c r="BL185" s="18" t="s">
        <v>631</v>
      </c>
      <c r="BM185" s="18" t="s">
        <v>1780</v>
      </c>
    </row>
    <row r="186" spans="2:65" s="1" customFormat="1" ht="16.5" customHeight="1">
      <c r="B186" s="131"/>
      <c r="C186" s="169" t="s">
        <v>420</v>
      </c>
      <c r="D186" s="169" t="s">
        <v>327</v>
      </c>
      <c r="E186" s="170" t="s">
        <v>828</v>
      </c>
      <c r="F186" s="229" t="s">
        <v>829</v>
      </c>
      <c r="G186" s="229"/>
      <c r="H186" s="229"/>
      <c r="I186" s="229"/>
      <c r="J186" s="171" t="s">
        <v>316</v>
      </c>
      <c r="K186" s="172">
        <v>10</v>
      </c>
      <c r="L186" s="231">
        <v>0</v>
      </c>
      <c r="M186" s="231"/>
      <c r="N186" s="221">
        <f t="shared" si="1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16"/>
        <v>0</v>
      </c>
      <c r="X186" s="166">
        <v>1.8000000000000001E-4</v>
      </c>
      <c r="Y186" s="166">
        <f t="shared" si="17"/>
        <v>1.8000000000000002E-3</v>
      </c>
      <c r="Z186" s="166">
        <v>0</v>
      </c>
      <c r="AA186" s="167">
        <f t="shared" si="18"/>
        <v>0</v>
      </c>
      <c r="AR186" s="18" t="s">
        <v>713</v>
      </c>
      <c r="AT186" s="18" t="s">
        <v>327</v>
      </c>
      <c r="AU186" s="18" t="s">
        <v>178</v>
      </c>
      <c r="AY186" s="18" t="s">
        <v>199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178</v>
      </c>
      <c r="BK186" s="168">
        <f t="shared" si="24"/>
        <v>0</v>
      </c>
      <c r="BL186" s="18" t="s">
        <v>713</v>
      </c>
      <c r="BM186" s="18" t="s">
        <v>1781</v>
      </c>
    </row>
    <row r="187" spans="2:65" s="1" customFormat="1" ht="25.5" customHeight="1">
      <c r="B187" s="131"/>
      <c r="C187" s="160" t="s">
        <v>424</v>
      </c>
      <c r="D187" s="160" t="s">
        <v>200</v>
      </c>
      <c r="E187" s="161" t="s">
        <v>831</v>
      </c>
      <c r="F187" s="228" t="s">
        <v>832</v>
      </c>
      <c r="G187" s="228"/>
      <c r="H187" s="228"/>
      <c r="I187" s="228"/>
      <c r="J187" s="162" t="s">
        <v>251</v>
      </c>
      <c r="K187" s="163">
        <v>810</v>
      </c>
      <c r="L187" s="230">
        <v>0</v>
      </c>
      <c r="M187" s="230"/>
      <c r="N187" s="220">
        <f t="shared" si="1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16"/>
        <v>0</v>
      </c>
      <c r="X187" s="166">
        <v>0</v>
      </c>
      <c r="Y187" s="166">
        <f t="shared" si="17"/>
        <v>0</v>
      </c>
      <c r="Z187" s="166">
        <v>0</v>
      </c>
      <c r="AA187" s="167">
        <f t="shared" si="18"/>
        <v>0</v>
      </c>
      <c r="AR187" s="18" t="s">
        <v>631</v>
      </c>
      <c r="AT187" s="18" t="s">
        <v>200</v>
      </c>
      <c r="AU187" s="18" t="s">
        <v>178</v>
      </c>
      <c r="AY187" s="18" t="s">
        <v>199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178</v>
      </c>
      <c r="BK187" s="168">
        <f t="shared" si="24"/>
        <v>0</v>
      </c>
      <c r="BL187" s="18" t="s">
        <v>631</v>
      </c>
      <c r="BM187" s="18" t="s">
        <v>1782</v>
      </c>
    </row>
    <row r="188" spans="2:65" s="1" customFormat="1" ht="25.5" customHeight="1">
      <c r="B188" s="131"/>
      <c r="C188" s="169" t="s">
        <v>427</v>
      </c>
      <c r="D188" s="169" t="s">
        <v>327</v>
      </c>
      <c r="E188" s="170" t="s">
        <v>834</v>
      </c>
      <c r="F188" s="229" t="s">
        <v>835</v>
      </c>
      <c r="G188" s="229"/>
      <c r="H188" s="229"/>
      <c r="I188" s="229"/>
      <c r="J188" s="171" t="s">
        <v>720</v>
      </c>
      <c r="K188" s="172">
        <v>88.277000000000001</v>
      </c>
      <c r="L188" s="231">
        <v>0</v>
      </c>
      <c r="M188" s="231"/>
      <c r="N188" s="221">
        <f t="shared" si="1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16"/>
        <v>0</v>
      </c>
      <c r="X188" s="166">
        <v>1E-3</v>
      </c>
      <c r="Y188" s="166">
        <f t="shared" si="17"/>
        <v>8.8277000000000008E-2</v>
      </c>
      <c r="Z188" s="166">
        <v>0</v>
      </c>
      <c r="AA188" s="167">
        <f t="shared" si="18"/>
        <v>0</v>
      </c>
      <c r="AR188" s="18" t="s">
        <v>713</v>
      </c>
      <c r="AT188" s="18" t="s">
        <v>327</v>
      </c>
      <c r="AU188" s="18" t="s">
        <v>178</v>
      </c>
      <c r="AY188" s="18" t="s">
        <v>199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178</v>
      </c>
      <c r="BK188" s="168">
        <f t="shared" si="24"/>
        <v>0</v>
      </c>
      <c r="BL188" s="18" t="s">
        <v>713</v>
      </c>
      <c r="BM188" s="18" t="s">
        <v>1783</v>
      </c>
    </row>
    <row r="189" spans="2:65" s="1" customFormat="1" ht="25.5" customHeight="1">
      <c r="B189" s="131"/>
      <c r="C189" s="169" t="s">
        <v>430</v>
      </c>
      <c r="D189" s="169" t="s">
        <v>327</v>
      </c>
      <c r="E189" s="170" t="s">
        <v>837</v>
      </c>
      <c r="F189" s="229" t="s">
        <v>838</v>
      </c>
      <c r="G189" s="229"/>
      <c r="H189" s="229"/>
      <c r="I189" s="229"/>
      <c r="J189" s="171" t="s">
        <v>720</v>
      </c>
      <c r="K189" s="172">
        <v>21.073</v>
      </c>
      <c r="L189" s="231">
        <v>0</v>
      </c>
      <c r="M189" s="231"/>
      <c r="N189" s="221">
        <f t="shared" si="1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16"/>
        <v>0</v>
      </c>
      <c r="X189" s="166">
        <v>1E-3</v>
      </c>
      <c r="Y189" s="166">
        <f t="shared" si="17"/>
        <v>2.1073000000000001E-2</v>
      </c>
      <c r="Z189" s="166">
        <v>0</v>
      </c>
      <c r="AA189" s="167">
        <f t="shared" si="18"/>
        <v>0</v>
      </c>
      <c r="AR189" s="18" t="s">
        <v>713</v>
      </c>
      <c r="AT189" s="18" t="s">
        <v>327</v>
      </c>
      <c r="AU189" s="18" t="s">
        <v>178</v>
      </c>
      <c r="AY189" s="18" t="s">
        <v>199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178</v>
      </c>
      <c r="BK189" s="168">
        <f t="shared" si="24"/>
        <v>0</v>
      </c>
      <c r="BL189" s="18" t="s">
        <v>713</v>
      </c>
      <c r="BM189" s="18" t="s">
        <v>1784</v>
      </c>
    </row>
    <row r="190" spans="2:65" s="1" customFormat="1" ht="38.25" customHeight="1">
      <c r="B190" s="131"/>
      <c r="C190" s="160" t="s">
        <v>436</v>
      </c>
      <c r="D190" s="160" t="s">
        <v>200</v>
      </c>
      <c r="E190" s="161" t="s">
        <v>840</v>
      </c>
      <c r="F190" s="228" t="s">
        <v>841</v>
      </c>
      <c r="G190" s="228"/>
      <c r="H190" s="228"/>
      <c r="I190" s="228"/>
      <c r="J190" s="162" t="s">
        <v>334</v>
      </c>
      <c r="K190" s="164">
        <v>0</v>
      </c>
      <c r="L190" s="230">
        <v>0</v>
      </c>
      <c r="M190" s="230"/>
      <c r="N190" s="220">
        <f t="shared" si="1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16"/>
        <v>0</v>
      </c>
      <c r="X190" s="166">
        <v>0</v>
      </c>
      <c r="Y190" s="166">
        <f t="shared" si="17"/>
        <v>0</v>
      </c>
      <c r="Z190" s="166">
        <v>0</v>
      </c>
      <c r="AA190" s="167">
        <f t="shared" si="18"/>
        <v>0</v>
      </c>
      <c r="AR190" s="18" t="s">
        <v>631</v>
      </c>
      <c r="AT190" s="18" t="s">
        <v>200</v>
      </c>
      <c r="AU190" s="18" t="s">
        <v>178</v>
      </c>
      <c r="AY190" s="18" t="s">
        <v>199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178</v>
      </c>
      <c r="BK190" s="168">
        <f t="shared" si="24"/>
        <v>0</v>
      </c>
      <c r="BL190" s="18" t="s">
        <v>631</v>
      </c>
      <c r="BM190" s="18" t="s">
        <v>1785</v>
      </c>
    </row>
    <row r="191" spans="2:65" s="9" customFormat="1" ht="37.35" customHeight="1">
      <c r="B191" s="149"/>
      <c r="C191" s="150"/>
      <c r="D191" s="151" t="s">
        <v>653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259">
        <f>BK191</f>
        <v>0</v>
      </c>
      <c r="O191" s="260"/>
      <c r="P191" s="260"/>
      <c r="Q191" s="260"/>
      <c r="R191" s="152"/>
      <c r="T191" s="153"/>
      <c r="U191" s="150"/>
      <c r="V191" s="150"/>
      <c r="W191" s="154">
        <f>SUM(W192:W198)</f>
        <v>0</v>
      </c>
      <c r="X191" s="150"/>
      <c r="Y191" s="154">
        <f>SUM(Y192:Y198)</f>
        <v>0</v>
      </c>
      <c r="Z191" s="150"/>
      <c r="AA191" s="155">
        <f>SUM(AA192:AA198)</f>
        <v>0</v>
      </c>
      <c r="AR191" s="156" t="s">
        <v>216</v>
      </c>
      <c r="AT191" s="157" t="s">
        <v>76</v>
      </c>
      <c r="AU191" s="157" t="s">
        <v>77</v>
      </c>
      <c r="AY191" s="156" t="s">
        <v>199</v>
      </c>
      <c r="BK191" s="158">
        <f>SUM(BK192:BK198)</f>
        <v>0</v>
      </c>
    </row>
    <row r="192" spans="2:65" s="1" customFormat="1" ht="51" customHeight="1">
      <c r="B192" s="131"/>
      <c r="C192" s="160" t="s">
        <v>619</v>
      </c>
      <c r="D192" s="160" t="s">
        <v>200</v>
      </c>
      <c r="E192" s="161" t="s">
        <v>843</v>
      </c>
      <c r="F192" s="228" t="s">
        <v>844</v>
      </c>
      <c r="G192" s="228"/>
      <c r="H192" s="228"/>
      <c r="I192" s="228"/>
      <c r="J192" s="162" t="s">
        <v>439</v>
      </c>
      <c r="K192" s="163">
        <v>1</v>
      </c>
      <c r="L192" s="230">
        <v>0</v>
      </c>
      <c r="M192" s="230"/>
      <c r="N192" s="220">
        <f t="shared" ref="N192:N198" si="25"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ref="W192:W198" si="26">V192*K192</f>
        <v>0</v>
      </c>
      <c r="X192" s="166">
        <v>0</v>
      </c>
      <c r="Y192" s="166">
        <f t="shared" ref="Y192:Y198" si="27">X192*K192</f>
        <v>0</v>
      </c>
      <c r="Z192" s="166">
        <v>0</v>
      </c>
      <c r="AA192" s="167">
        <f t="shared" ref="AA192:AA198" si="28">Z192*K192</f>
        <v>0</v>
      </c>
      <c r="AR192" s="18" t="s">
        <v>440</v>
      </c>
      <c r="AT192" s="18" t="s">
        <v>200</v>
      </c>
      <c r="AU192" s="18" t="s">
        <v>85</v>
      </c>
      <c r="AY192" s="18" t="s">
        <v>199</v>
      </c>
      <c r="BE192" s="105">
        <f t="shared" ref="BE192:BE198" si="29">IF(U192="základná",N192,0)</f>
        <v>0</v>
      </c>
      <c r="BF192" s="105">
        <f t="shared" ref="BF192:BF198" si="30">IF(U192="znížená",N192,0)</f>
        <v>0</v>
      </c>
      <c r="BG192" s="105">
        <f t="shared" ref="BG192:BG198" si="31">IF(U192="zákl. prenesená",N192,0)</f>
        <v>0</v>
      </c>
      <c r="BH192" s="105">
        <f t="shared" ref="BH192:BH198" si="32">IF(U192="zníž. prenesená",N192,0)</f>
        <v>0</v>
      </c>
      <c r="BI192" s="105">
        <f t="shared" ref="BI192:BI198" si="33">IF(U192="nulová",N192,0)</f>
        <v>0</v>
      </c>
      <c r="BJ192" s="18" t="s">
        <v>178</v>
      </c>
      <c r="BK192" s="168">
        <f t="shared" ref="BK192:BK198" si="34">ROUND(L192*K192,3)</f>
        <v>0</v>
      </c>
      <c r="BL192" s="18" t="s">
        <v>440</v>
      </c>
      <c r="BM192" s="18" t="s">
        <v>1786</v>
      </c>
    </row>
    <row r="193" spans="2:65" s="1" customFormat="1" ht="16.5" customHeight="1">
      <c r="B193" s="131"/>
      <c r="C193" s="160" t="s">
        <v>623</v>
      </c>
      <c r="D193" s="160" t="s">
        <v>200</v>
      </c>
      <c r="E193" s="161" t="s">
        <v>846</v>
      </c>
      <c r="F193" s="228" t="s">
        <v>847</v>
      </c>
      <c r="G193" s="228"/>
      <c r="H193" s="228"/>
      <c r="I193" s="228"/>
      <c r="J193" s="162" t="s">
        <v>316</v>
      </c>
      <c r="K193" s="163">
        <v>1</v>
      </c>
      <c r="L193" s="230">
        <v>0</v>
      </c>
      <c r="M193" s="230"/>
      <c r="N193" s="220">
        <f t="shared" si="25"/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8" t="s">
        <v>440</v>
      </c>
      <c r="AT193" s="18" t="s">
        <v>200</v>
      </c>
      <c r="AU193" s="18" t="s">
        <v>85</v>
      </c>
      <c r="AY193" s="18" t="s">
        <v>199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178</v>
      </c>
      <c r="BK193" s="168">
        <f t="shared" si="34"/>
        <v>0</v>
      </c>
      <c r="BL193" s="18" t="s">
        <v>440</v>
      </c>
      <c r="BM193" s="18" t="s">
        <v>1787</v>
      </c>
    </row>
    <row r="194" spans="2:65" s="1" customFormat="1" ht="38.25" customHeight="1">
      <c r="B194" s="131"/>
      <c r="C194" s="160" t="s">
        <v>627</v>
      </c>
      <c r="D194" s="160" t="s">
        <v>200</v>
      </c>
      <c r="E194" s="161" t="s">
        <v>849</v>
      </c>
      <c r="F194" s="228" t="s">
        <v>850</v>
      </c>
      <c r="G194" s="228"/>
      <c r="H194" s="228"/>
      <c r="I194" s="228"/>
      <c r="J194" s="162" t="s">
        <v>697</v>
      </c>
      <c r="K194" s="163">
        <v>1</v>
      </c>
      <c r="L194" s="230">
        <v>0</v>
      </c>
      <c r="M194" s="230"/>
      <c r="N194" s="220">
        <f t="shared" si="25"/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7">
        <f t="shared" si="28"/>
        <v>0</v>
      </c>
      <c r="AR194" s="18" t="s">
        <v>440</v>
      </c>
      <c r="AT194" s="18" t="s">
        <v>200</v>
      </c>
      <c r="AU194" s="18" t="s">
        <v>85</v>
      </c>
      <c r="AY194" s="18" t="s">
        <v>199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178</v>
      </c>
      <c r="BK194" s="168">
        <f t="shared" si="34"/>
        <v>0</v>
      </c>
      <c r="BL194" s="18" t="s">
        <v>440</v>
      </c>
      <c r="BM194" s="18" t="s">
        <v>1788</v>
      </c>
    </row>
    <row r="195" spans="2:65" s="1" customFormat="1" ht="38.25" customHeight="1">
      <c r="B195" s="131"/>
      <c r="C195" s="160" t="s">
        <v>631</v>
      </c>
      <c r="D195" s="160" t="s">
        <v>200</v>
      </c>
      <c r="E195" s="161" t="s">
        <v>852</v>
      </c>
      <c r="F195" s="228" t="s">
        <v>853</v>
      </c>
      <c r="G195" s="228"/>
      <c r="H195" s="228"/>
      <c r="I195" s="228"/>
      <c r="J195" s="162" t="s">
        <v>316</v>
      </c>
      <c r="K195" s="163">
        <v>6</v>
      </c>
      <c r="L195" s="230">
        <v>0</v>
      </c>
      <c r="M195" s="230"/>
      <c r="N195" s="220">
        <f t="shared" si="2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0</v>
      </c>
      <c r="AA195" s="167">
        <f t="shared" si="28"/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178</v>
      </c>
      <c r="BK195" s="168">
        <f t="shared" si="34"/>
        <v>0</v>
      </c>
      <c r="BL195" s="18" t="s">
        <v>440</v>
      </c>
      <c r="BM195" s="18" t="s">
        <v>1789</v>
      </c>
    </row>
    <row r="196" spans="2:65" s="1" customFormat="1" ht="38.25" customHeight="1">
      <c r="B196" s="131"/>
      <c r="C196" s="160" t="s">
        <v>633</v>
      </c>
      <c r="D196" s="160" t="s">
        <v>200</v>
      </c>
      <c r="E196" s="161" t="s">
        <v>855</v>
      </c>
      <c r="F196" s="228" t="s">
        <v>856</v>
      </c>
      <c r="G196" s="228"/>
      <c r="H196" s="228"/>
      <c r="I196" s="228"/>
      <c r="J196" s="162" t="s">
        <v>439</v>
      </c>
      <c r="K196" s="163">
        <v>1</v>
      </c>
      <c r="L196" s="230">
        <v>0</v>
      </c>
      <c r="M196" s="230"/>
      <c r="N196" s="220">
        <f t="shared" si="2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7">
        <f t="shared" si="2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178</v>
      </c>
      <c r="BK196" s="168">
        <f t="shared" si="34"/>
        <v>0</v>
      </c>
      <c r="BL196" s="18" t="s">
        <v>440</v>
      </c>
      <c r="BM196" s="18" t="s">
        <v>1790</v>
      </c>
    </row>
    <row r="197" spans="2:65" s="1" customFormat="1" ht="25.5" customHeight="1">
      <c r="B197" s="131"/>
      <c r="C197" s="160" t="s">
        <v>635</v>
      </c>
      <c r="D197" s="160" t="s">
        <v>200</v>
      </c>
      <c r="E197" s="161" t="s">
        <v>858</v>
      </c>
      <c r="F197" s="228" t="s">
        <v>859</v>
      </c>
      <c r="G197" s="228"/>
      <c r="H197" s="228"/>
      <c r="I197" s="228"/>
      <c r="J197" s="162" t="s">
        <v>439</v>
      </c>
      <c r="K197" s="163">
        <v>1</v>
      </c>
      <c r="L197" s="230">
        <v>0</v>
      </c>
      <c r="M197" s="230"/>
      <c r="N197" s="220">
        <f t="shared" si="2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26"/>
        <v>0</v>
      </c>
      <c r="X197" s="166">
        <v>0</v>
      </c>
      <c r="Y197" s="166">
        <f t="shared" si="27"/>
        <v>0</v>
      </c>
      <c r="Z197" s="166">
        <v>0</v>
      </c>
      <c r="AA197" s="167">
        <f t="shared" si="2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178</v>
      </c>
      <c r="BK197" s="168">
        <f t="shared" si="34"/>
        <v>0</v>
      </c>
      <c r="BL197" s="18" t="s">
        <v>440</v>
      </c>
      <c r="BM197" s="18" t="s">
        <v>1791</v>
      </c>
    </row>
    <row r="198" spans="2:65" s="1" customFormat="1" ht="25.5" customHeight="1">
      <c r="B198" s="131"/>
      <c r="C198" s="160" t="s">
        <v>637</v>
      </c>
      <c r="D198" s="160" t="s">
        <v>200</v>
      </c>
      <c r="E198" s="161" t="s">
        <v>862</v>
      </c>
      <c r="F198" s="228" t="s">
        <v>863</v>
      </c>
      <c r="G198" s="228"/>
      <c r="H198" s="228"/>
      <c r="I198" s="228"/>
      <c r="J198" s="162" t="s">
        <v>439</v>
      </c>
      <c r="K198" s="163">
        <v>1</v>
      </c>
      <c r="L198" s="230">
        <v>0</v>
      </c>
      <c r="M198" s="230"/>
      <c r="N198" s="220">
        <f t="shared" si="2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178</v>
      </c>
      <c r="BK198" s="168">
        <f t="shared" si="34"/>
        <v>0</v>
      </c>
      <c r="BL198" s="18" t="s">
        <v>440</v>
      </c>
      <c r="BM198" s="18" t="s">
        <v>1792</v>
      </c>
    </row>
    <row r="199" spans="2:65" s="1" customFormat="1" ht="49.95" customHeight="1">
      <c r="B199" s="34"/>
      <c r="C199" s="35"/>
      <c r="D199" s="151"/>
      <c r="E199" s="35"/>
      <c r="F199" s="35"/>
      <c r="G199" s="35"/>
      <c r="H199" s="35"/>
      <c r="I199" s="35"/>
      <c r="J199" s="35"/>
      <c r="K199" s="35"/>
      <c r="L199" s="35"/>
      <c r="M199" s="35"/>
      <c r="N199" s="224"/>
      <c r="O199" s="225"/>
      <c r="P199" s="225"/>
      <c r="Q199" s="225"/>
      <c r="R199" s="36"/>
      <c r="T199" s="173"/>
      <c r="U199" s="55"/>
      <c r="V199" s="55"/>
      <c r="W199" s="55"/>
      <c r="X199" s="55"/>
      <c r="Y199" s="55"/>
      <c r="Z199" s="55"/>
      <c r="AA199" s="57"/>
      <c r="AT199" s="18"/>
      <c r="AU199" s="18"/>
      <c r="AY199" s="18"/>
      <c r="BK199" s="168"/>
    </row>
    <row r="200" spans="2:65" s="1" customFormat="1" ht="6.9" customHeight="1">
      <c r="B200" s="58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60"/>
    </row>
  </sheetData>
  <mergeCells count="281">
    <mergeCell ref="L190:M190"/>
    <mergeCell ref="L192:M192"/>
    <mergeCell ref="L193:M193"/>
    <mergeCell ref="L194:M194"/>
    <mergeCell ref="L195:M195"/>
    <mergeCell ref="L196:M196"/>
    <mergeCell ref="L197:M197"/>
    <mergeCell ref="L198:M198"/>
    <mergeCell ref="F184:I184"/>
    <mergeCell ref="F183:I183"/>
    <mergeCell ref="F185:I185"/>
    <mergeCell ref="F186:I186"/>
    <mergeCell ref="F187:I187"/>
    <mergeCell ref="F188:I188"/>
    <mergeCell ref="F189:I189"/>
    <mergeCell ref="F190:I190"/>
    <mergeCell ref="F192:I192"/>
    <mergeCell ref="F193:I193"/>
    <mergeCell ref="F194:I194"/>
    <mergeCell ref="F195:I195"/>
    <mergeCell ref="F196:I196"/>
    <mergeCell ref="F197:I197"/>
    <mergeCell ref="F198:I198"/>
    <mergeCell ref="L183:M183"/>
    <mergeCell ref="L185:M185"/>
    <mergeCell ref="L184:M184"/>
    <mergeCell ref="L186:M186"/>
    <mergeCell ref="L187:M187"/>
    <mergeCell ref="L188:M188"/>
    <mergeCell ref="L189:M189"/>
    <mergeCell ref="N192:Q192"/>
    <mergeCell ref="N190:Q190"/>
    <mergeCell ref="N193:Q193"/>
    <mergeCell ref="N194:Q194"/>
    <mergeCell ref="N195:Q195"/>
    <mergeCell ref="N196:Q196"/>
    <mergeCell ref="N197:Q197"/>
    <mergeCell ref="N198:Q198"/>
    <mergeCell ref="N191:Q191"/>
    <mergeCell ref="N199:Q199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N172:Q172"/>
    <mergeCell ref="N173:Q173"/>
    <mergeCell ref="N174:Q174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N184:Q184"/>
    <mergeCell ref="N185:Q185"/>
    <mergeCell ref="N186:Q186"/>
    <mergeCell ref="N187:Q187"/>
    <mergeCell ref="N188:Q188"/>
    <mergeCell ref="N189:Q18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L128:M128"/>
    <mergeCell ref="N128:Q128"/>
    <mergeCell ref="L129:M129"/>
    <mergeCell ref="N129:Q129"/>
    <mergeCell ref="L130:M130"/>
    <mergeCell ref="N130:Q130"/>
    <mergeCell ref="F128:I128"/>
    <mergeCell ref="F132:I132"/>
    <mergeCell ref="F130:I130"/>
    <mergeCell ref="F129:I129"/>
    <mergeCell ref="L132:M132"/>
    <mergeCell ref="N132:Q132"/>
    <mergeCell ref="N131:Q131"/>
    <mergeCell ref="N133:Q133"/>
    <mergeCell ref="F134:I134"/>
    <mergeCell ref="L134:M134"/>
    <mergeCell ref="N134:Q134"/>
    <mergeCell ref="L135:M135"/>
    <mergeCell ref="N135:Q135"/>
    <mergeCell ref="N136:Q136"/>
    <mergeCell ref="N137:Q137"/>
    <mergeCell ref="N138:Q138"/>
    <mergeCell ref="N139:Q139"/>
    <mergeCell ref="N141:Q141"/>
    <mergeCell ref="N142:Q142"/>
    <mergeCell ref="N140:Q140"/>
    <mergeCell ref="F135:I135"/>
    <mergeCell ref="F139:I139"/>
    <mergeCell ref="F137:I137"/>
    <mergeCell ref="F136:I136"/>
    <mergeCell ref="F138:I138"/>
    <mergeCell ref="F141:I141"/>
    <mergeCell ref="F142:I142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L136:M136"/>
    <mergeCell ref="L142:M142"/>
    <mergeCell ref="L137:M137"/>
    <mergeCell ref="L138:M138"/>
    <mergeCell ref="L139:M139"/>
    <mergeCell ref="L141:M141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N159:Q159"/>
    <mergeCell ref="N158:Q158"/>
    <mergeCell ref="N143:Q143"/>
    <mergeCell ref="N145:Q145"/>
    <mergeCell ref="N150:Q150"/>
    <mergeCell ref="N146:Q146"/>
    <mergeCell ref="N147:Q147"/>
    <mergeCell ref="N148:Q148"/>
    <mergeCell ref="N149:Q149"/>
    <mergeCell ref="N151:Q151"/>
    <mergeCell ref="N152:Q152"/>
    <mergeCell ref="N153:Q153"/>
    <mergeCell ref="N154:Q154"/>
    <mergeCell ref="N155:Q155"/>
    <mergeCell ref="N156:Q156"/>
    <mergeCell ref="N157:Q157"/>
    <mergeCell ref="N144:Q144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0F00-000000000000}"/>
    <hyperlink ref="H1:K1" location="C86" display="2) Rekapitulácia rozpočtu" xr:uid="{00000000-0004-0000-0F00-000001000000}"/>
    <hyperlink ref="L1" location="C122" display="3) Rozpočet" xr:uid="{00000000-0004-0000-0F00-000002000000}"/>
    <hyperlink ref="S1:T1" location="'Rekapitulácia stavby'!C2" display="Rekapitulácia stavby" xr:uid="{00000000-0004-0000-0F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N199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131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1793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N103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(SUM(BE103:BE110)+SUM(BE128:BE197))</f>
        <v>0</v>
      </c>
      <c r="I32" s="249"/>
      <c r="J32" s="249"/>
      <c r="K32" s="35"/>
      <c r="L32" s="35"/>
      <c r="M32" s="255">
        <f>ROUND((SUM(BE103:BE110)+SUM(BE128:BE197)),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(SUM(BF103:BF110)+SUM(BF128:BF197))</f>
        <v>0</v>
      </c>
      <c r="I33" s="249"/>
      <c r="J33" s="249"/>
      <c r="K33" s="35"/>
      <c r="L33" s="35"/>
      <c r="M33" s="255">
        <f>ROUND((SUM(BF103:BF110)+SUM(BF128:BF197)),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(SUM(BG103:BG110)+SUM(BG128:BG197))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(SUM(BH103:BH110)+SUM(BH128:BH197))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(SUM(BI103:BI110)+SUM(BI128:BI197))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E6 - E6.1 52-07 Administratívna budova Odboru dopravy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N128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161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N129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162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N130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N145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164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N164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165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N166</f>
        <v>0</v>
      </c>
      <c r="O93" s="242"/>
      <c r="P93" s="242"/>
      <c r="Q93" s="242"/>
      <c r="R93" s="125"/>
    </row>
    <row r="94" spans="2:47" s="7" customFormat="1" ht="19.95" customHeight="1">
      <c r="B94" s="126"/>
      <c r="C94" s="127"/>
      <c r="D94" s="101" t="s">
        <v>168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N167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866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N171</f>
        <v>0</v>
      </c>
      <c r="O95" s="243"/>
      <c r="P95" s="243"/>
      <c r="Q95" s="243"/>
      <c r="R95" s="128"/>
    </row>
    <row r="96" spans="2:47" s="7" customFormat="1" ht="19.95" customHeight="1">
      <c r="B96" s="126"/>
      <c r="C96" s="127"/>
      <c r="D96" s="101" t="s">
        <v>169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2">
        <f>N176</f>
        <v>0</v>
      </c>
      <c r="O96" s="243"/>
      <c r="P96" s="243"/>
      <c r="Q96" s="243"/>
      <c r="R96" s="128"/>
    </row>
    <row r="97" spans="2:65" s="7" customFormat="1" ht="19.95" customHeight="1">
      <c r="B97" s="126"/>
      <c r="C97" s="127"/>
      <c r="D97" s="101" t="s">
        <v>171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2">
        <f>N182</f>
        <v>0</v>
      </c>
      <c r="O97" s="243"/>
      <c r="P97" s="243"/>
      <c r="Q97" s="243"/>
      <c r="R97" s="128"/>
    </row>
    <row r="98" spans="2:65" s="7" customFormat="1" ht="19.95" customHeight="1">
      <c r="B98" s="126"/>
      <c r="C98" s="127"/>
      <c r="D98" s="101" t="s">
        <v>867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N186</f>
        <v>0</v>
      </c>
      <c r="O98" s="243"/>
      <c r="P98" s="243"/>
      <c r="Q98" s="243"/>
      <c r="R98" s="128"/>
    </row>
    <row r="99" spans="2:65" s="6" customFormat="1" ht="24.9" customHeight="1">
      <c r="B99" s="122"/>
      <c r="C99" s="123"/>
      <c r="D99" s="124" t="s">
        <v>172</v>
      </c>
      <c r="E99" s="123"/>
      <c r="F99" s="123"/>
      <c r="G99" s="123"/>
      <c r="H99" s="123"/>
      <c r="I99" s="123"/>
      <c r="J99" s="123"/>
      <c r="K99" s="123"/>
      <c r="L99" s="123"/>
      <c r="M99" s="123"/>
      <c r="N99" s="241">
        <f>N189</f>
        <v>0</v>
      </c>
      <c r="O99" s="242"/>
      <c r="P99" s="242"/>
      <c r="Q99" s="242"/>
      <c r="R99" s="125"/>
    </row>
    <row r="100" spans="2:65" s="6" customFormat="1" ht="24.9" customHeight="1">
      <c r="B100" s="122"/>
      <c r="C100" s="123"/>
      <c r="D100" s="124" t="s">
        <v>173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241">
        <f>N195</f>
        <v>0</v>
      </c>
      <c r="O100" s="242"/>
      <c r="P100" s="242"/>
      <c r="Q100" s="242"/>
      <c r="R100" s="125"/>
    </row>
    <row r="101" spans="2:65" s="7" customFormat="1" ht="19.95" customHeight="1">
      <c r="B101" s="126"/>
      <c r="C101" s="127"/>
      <c r="D101" s="101" t="s">
        <v>174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82">
        <f>N196</f>
        <v>0</v>
      </c>
      <c r="O101" s="243"/>
      <c r="P101" s="243"/>
      <c r="Q101" s="243"/>
      <c r="R101" s="128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>
      <c r="B103" s="34"/>
      <c r="C103" s="121" t="s">
        <v>175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40">
        <f>ROUND(N104+N105+N106+N107+N108+N109,2)</f>
        <v>0</v>
      </c>
      <c r="O103" s="245"/>
      <c r="P103" s="245"/>
      <c r="Q103" s="245"/>
      <c r="R103" s="36"/>
      <c r="T103" s="129"/>
      <c r="U103" s="130" t="s">
        <v>41</v>
      </c>
    </row>
    <row r="104" spans="2:65" s="1" customFormat="1" ht="18" customHeight="1">
      <c r="B104" s="131"/>
      <c r="C104" s="132"/>
      <c r="D104" s="179" t="s">
        <v>176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ref="BE104:BE109" si="0">IF(U104="základná",N104,0)</f>
        <v>0</v>
      </c>
      <c r="BF104" s="139">
        <f t="shared" ref="BF104:BF109" si="1">IF(U104="znížená",N104,0)</f>
        <v>0</v>
      </c>
      <c r="BG104" s="139">
        <f t="shared" ref="BG104:BG109" si="2">IF(U104="zákl. prenesená",N104,0)</f>
        <v>0</v>
      </c>
      <c r="BH104" s="139">
        <f t="shared" ref="BH104:BH109" si="3">IF(U104="zníž. prenesená",N104,0)</f>
        <v>0</v>
      </c>
      <c r="BI104" s="139">
        <f t="shared" ref="BI104:BI109" si="4">IF(U104="nulová",N104,0)</f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179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79" t="s">
        <v>180</v>
      </c>
      <c r="E106" s="244"/>
      <c r="F106" s="244"/>
      <c r="G106" s="244"/>
      <c r="H106" s="244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36"/>
      <c r="U106" s="137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177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 ht="18" customHeight="1">
      <c r="B107" s="131"/>
      <c r="C107" s="132"/>
      <c r="D107" s="179" t="s">
        <v>181</v>
      </c>
      <c r="E107" s="244"/>
      <c r="F107" s="244"/>
      <c r="G107" s="244"/>
      <c r="H107" s="244"/>
      <c r="I107" s="132"/>
      <c r="J107" s="132"/>
      <c r="K107" s="132"/>
      <c r="L107" s="132"/>
      <c r="M107" s="132"/>
      <c r="N107" s="181">
        <f>ROUND(N88*T107,2)</f>
        <v>0</v>
      </c>
      <c r="O107" s="246"/>
      <c r="P107" s="246"/>
      <c r="Q107" s="246"/>
      <c r="R107" s="134"/>
      <c r="S107" s="135"/>
      <c r="T107" s="136"/>
      <c r="U107" s="137" t="s">
        <v>44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177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178</v>
      </c>
      <c r="BK107" s="135"/>
      <c r="BL107" s="135"/>
      <c r="BM107" s="135"/>
    </row>
    <row r="108" spans="2:65" s="1" customFormat="1" ht="18" customHeight="1">
      <c r="B108" s="131"/>
      <c r="C108" s="132"/>
      <c r="D108" s="179" t="s">
        <v>182</v>
      </c>
      <c r="E108" s="244"/>
      <c r="F108" s="244"/>
      <c r="G108" s="244"/>
      <c r="H108" s="244"/>
      <c r="I108" s="132"/>
      <c r="J108" s="132"/>
      <c r="K108" s="132"/>
      <c r="L108" s="132"/>
      <c r="M108" s="132"/>
      <c r="N108" s="181">
        <f>ROUND(N88*T108,2)</f>
        <v>0</v>
      </c>
      <c r="O108" s="246"/>
      <c r="P108" s="246"/>
      <c r="Q108" s="246"/>
      <c r="R108" s="134"/>
      <c r="S108" s="135"/>
      <c r="T108" s="136"/>
      <c r="U108" s="137" t="s">
        <v>44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177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178</v>
      </c>
      <c r="BK108" s="135"/>
      <c r="BL108" s="135"/>
      <c r="BM108" s="135"/>
    </row>
    <row r="109" spans="2:65" s="1" customFormat="1" ht="18" customHeight="1">
      <c r="B109" s="131"/>
      <c r="C109" s="132"/>
      <c r="D109" s="133" t="s">
        <v>183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81">
        <f>ROUND(N88*T109,2)</f>
        <v>0</v>
      </c>
      <c r="O109" s="246"/>
      <c r="P109" s="246"/>
      <c r="Q109" s="246"/>
      <c r="R109" s="134"/>
      <c r="S109" s="135"/>
      <c r="T109" s="140"/>
      <c r="U109" s="141" t="s">
        <v>44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184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178</v>
      </c>
      <c r="BK109" s="135"/>
      <c r="BL109" s="135"/>
      <c r="BM109" s="135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2" t="s">
        <v>146</v>
      </c>
      <c r="D111" s="113"/>
      <c r="E111" s="113"/>
      <c r="F111" s="113"/>
      <c r="G111" s="113"/>
      <c r="H111" s="113"/>
      <c r="I111" s="113"/>
      <c r="J111" s="113"/>
      <c r="K111" s="113"/>
      <c r="L111" s="178">
        <f>ROUND(SUM(N88+N103),2)</f>
        <v>0</v>
      </c>
      <c r="M111" s="178"/>
      <c r="N111" s="178"/>
      <c r="O111" s="178"/>
      <c r="P111" s="178"/>
      <c r="Q111" s="178"/>
      <c r="R111" s="36"/>
    </row>
    <row r="112" spans="2:65" s="1" customFormat="1" ht="6.9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6" spans="2:63" s="1" customFormat="1" ht="6.9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" customHeight="1">
      <c r="B117" s="34"/>
      <c r="C117" s="193" t="s">
        <v>185</v>
      </c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36"/>
    </row>
    <row r="118" spans="2:63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17</v>
      </c>
      <c r="D119" s="35"/>
      <c r="E119" s="35"/>
      <c r="F119" s="250" t="str">
        <f>F6</f>
        <v>IA 0138/0 ENERGETICKÉ ÚSPORY BUDOV</v>
      </c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35"/>
      <c r="R119" s="36"/>
    </row>
    <row r="120" spans="2:63" s="1" customFormat="1" ht="36.9" customHeight="1">
      <c r="B120" s="34"/>
      <c r="C120" s="68" t="s">
        <v>153</v>
      </c>
      <c r="D120" s="35"/>
      <c r="E120" s="35"/>
      <c r="F120" s="195" t="str">
        <f>F7</f>
        <v>E6 - E6.1 52-07 Administratívna budova Odboru dopravy</v>
      </c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35"/>
      <c r="R120" s="36"/>
    </row>
    <row r="121" spans="2:63" s="1" customFormat="1" ht="6.9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21</v>
      </c>
      <c r="D122" s="35"/>
      <c r="E122" s="35"/>
      <c r="F122" s="27" t="str">
        <f>F9</f>
        <v>DUSLO a.s. ŠAĽA</v>
      </c>
      <c r="G122" s="35"/>
      <c r="H122" s="35"/>
      <c r="I122" s="35"/>
      <c r="J122" s="35"/>
      <c r="K122" s="29" t="s">
        <v>23</v>
      </c>
      <c r="L122" s="35"/>
      <c r="M122" s="254" t="str">
        <f>IF(O9="","",O9)</f>
        <v>20. 12. 2018</v>
      </c>
      <c r="N122" s="254"/>
      <c r="O122" s="254"/>
      <c r="P122" s="254"/>
      <c r="Q122" s="35"/>
      <c r="R122" s="36"/>
    </row>
    <row r="123" spans="2:63" s="1" customFormat="1" ht="6.9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3.2">
      <c r="B124" s="34"/>
      <c r="C124" s="29" t="s">
        <v>25</v>
      </c>
      <c r="D124" s="35"/>
      <c r="E124" s="35"/>
      <c r="F124" s="27" t="str">
        <f>E12</f>
        <v xml:space="preserve"> </v>
      </c>
      <c r="G124" s="35"/>
      <c r="H124" s="35"/>
      <c r="I124" s="35"/>
      <c r="J124" s="35"/>
      <c r="K124" s="29" t="s">
        <v>31</v>
      </c>
      <c r="L124" s="35"/>
      <c r="M124" s="205" t="str">
        <f>E18</f>
        <v>Ing.Tomáš Lenčéš, Expro,s.r.o. Šaľa</v>
      </c>
      <c r="N124" s="205"/>
      <c r="O124" s="205"/>
      <c r="P124" s="205"/>
      <c r="Q124" s="205"/>
      <c r="R124" s="36"/>
    </row>
    <row r="125" spans="2:63" s="1" customFormat="1" ht="14.4" customHeight="1">
      <c r="B125" s="34"/>
      <c r="C125" s="29" t="s">
        <v>29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35</v>
      </c>
      <c r="L125" s="35"/>
      <c r="M125" s="205" t="str">
        <f>E21</f>
        <v>Ing.Silvia Gujberová</v>
      </c>
      <c r="N125" s="205"/>
      <c r="O125" s="205"/>
      <c r="P125" s="205"/>
      <c r="Q125" s="205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2"/>
      <c r="C127" s="143" t="s">
        <v>186</v>
      </c>
      <c r="D127" s="144" t="s">
        <v>187</v>
      </c>
      <c r="E127" s="144" t="s">
        <v>59</v>
      </c>
      <c r="F127" s="232" t="s">
        <v>188</v>
      </c>
      <c r="G127" s="232"/>
      <c r="H127" s="232"/>
      <c r="I127" s="232"/>
      <c r="J127" s="144" t="s">
        <v>189</v>
      </c>
      <c r="K127" s="144" t="s">
        <v>190</v>
      </c>
      <c r="L127" s="232" t="s">
        <v>191</v>
      </c>
      <c r="M127" s="232"/>
      <c r="N127" s="232" t="s">
        <v>158</v>
      </c>
      <c r="O127" s="232"/>
      <c r="P127" s="232"/>
      <c r="Q127" s="233"/>
      <c r="R127" s="145"/>
      <c r="T127" s="75" t="s">
        <v>192</v>
      </c>
      <c r="U127" s="76" t="s">
        <v>41</v>
      </c>
      <c r="V127" s="76" t="s">
        <v>193</v>
      </c>
      <c r="W127" s="76" t="s">
        <v>194</v>
      </c>
      <c r="X127" s="76" t="s">
        <v>195</v>
      </c>
      <c r="Y127" s="76" t="s">
        <v>196</v>
      </c>
      <c r="Z127" s="76" t="s">
        <v>197</v>
      </c>
      <c r="AA127" s="77" t="s">
        <v>198</v>
      </c>
    </row>
    <row r="128" spans="2:63" s="1" customFormat="1" ht="29.25" customHeight="1">
      <c r="B128" s="34"/>
      <c r="C128" s="79" t="s">
        <v>155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34">
        <f>BK128</f>
        <v>0</v>
      </c>
      <c r="O128" s="235"/>
      <c r="P128" s="235"/>
      <c r="Q128" s="235"/>
      <c r="R128" s="36"/>
      <c r="T128" s="78"/>
      <c r="U128" s="50"/>
      <c r="V128" s="50"/>
      <c r="W128" s="146">
        <f>W129+W166+W189+W195+W198</f>
        <v>0</v>
      </c>
      <c r="X128" s="50"/>
      <c r="Y128" s="146">
        <f>Y129+Y166+Y189+Y195+Y198</f>
        <v>147.67416032040001</v>
      </c>
      <c r="Z128" s="50"/>
      <c r="AA128" s="147">
        <f>AA129+AA166+AA189+AA195+AA198</f>
        <v>2.8580399999999999</v>
      </c>
      <c r="AT128" s="18" t="s">
        <v>76</v>
      </c>
      <c r="AU128" s="18" t="s">
        <v>160</v>
      </c>
      <c r="BK128" s="148">
        <f>BK129+BK166+BK189+BK195+BK198</f>
        <v>0</v>
      </c>
    </row>
    <row r="129" spans="2:65" s="9" customFormat="1" ht="37.35" customHeight="1">
      <c r="B129" s="149"/>
      <c r="C129" s="150"/>
      <c r="D129" s="151" t="s">
        <v>161</v>
      </c>
      <c r="E129" s="151"/>
      <c r="F129" s="151"/>
      <c r="G129" s="151"/>
      <c r="H129" s="151"/>
      <c r="I129" s="151"/>
      <c r="J129" s="151"/>
      <c r="K129" s="151"/>
      <c r="L129" s="151"/>
      <c r="M129" s="151"/>
      <c r="N129" s="236">
        <f>BK129</f>
        <v>0</v>
      </c>
      <c r="O129" s="237"/>
      <c r="P129" s="237"/>
      <c r="Q129" s="237"/>
      <c r="R129" s="152"/>
      <c r="T129" s="153"/>
      <c r="U129" s="150"/>
      <c r="V129" s="150"/>
      <c r="W129" s="154">
        <f>W130+W145+W164</f>
        <v>0</v>
      </c>
      <c r="X129" s="150"/>
      <c r="Y129" s="154">
        <f>Y130+Y145+Y164</f>
        <v>146.96136259240001</v>
      </c>
      <c r="Z129" s="150"/>
      <c r="AA129" s="155">
        <f>AA130+AA145+AA164</f>
        <v>2.5729199999999999</v>
      </c>
      <c r="AR129" s="156" t="s">
        <v>85</v>
      </c>
      <c r="AT129" s="157" t="s">
        <v>76</v>
      </c>
      <c r="AU129" s="157" t="s">
        <v>77</v>
      </c>
      <c r="AY129" s="156" t="s">
        <v>199</v>
      </c>
      <c r="BK129" s="158">
        <f>BK130+BK145+BK164</f>
        <v>0</v>
      </c>
    </row>
    <row r="130" spans="2:65" s="9" customFormat="1" ht="19.95" customHeight="1">
      <c r="B130" s="149"/>
      <c r="C130" s="150"/>
      <c r="D130" s="159" t="s">
        <v>162</v>
      </c>
      <c r="E130" s="159"/>
      <c r="F130" s="159"/>
      <c r="G130" s="159"/>
      <c r="H130" s="159"/>
      <c r="I130" s="159"/>
      <c r="J130" s="159"/>
      <c r="K130" s="159"/>
      <c r="L130" s="159"/>
      <c r="M130" s="159"/>
      <c r="N130" s="226">
        <f>BK130</f>
        <v>0</v>
      </c>
      <c r="O130" s="227"/>
      <c r="P130" s="227"/>
      <c r="Q130" s="227"/>
      <c r="R130" s="152"/>
      <c r="T130" s="153"/>
      <c r="U130" s="150"/>
      <c r="V130" s="150"/>
      <c r="W130" s="154">
        <f>SUM(W131:W144)</f>
        <v>0</v>
      </c>
      <c r="X130" s="150"/>
      <c r="Y130" s="154">
        <f>SUM(Y131:Y144)</f>
        <v>58.499014932399987</v>
      </c>
      <c r="Z130" s="150"/>
      <c r="AA130" s="155">
        <f>SUM(AA131:AA144)</f>
        <v>0</v>
      </c>
      <c r="AR130" s="156" t="s">
        <v>85</v>
      </c>
      <c r="AT130" s="157" t="s">
        <v>76</v>
      </c>
      <c r="AU130" s="157" t="s">
        <v>85</v>
      </c>
      <c r="AY130" s="156" t="s">
        <v>199</v>
      </c>
      <c r="BK130" s="158">
        <f>SUM(BK131:BK144)</f>
        <v>0</v>
      </c>
    </row>
    <row r="131" spans="2:65" s="1" customFormat="1" ht="25.5" customHeight="1">
      <c r="B131" s="131"/>
      <c r="C131" s="160" t="s">
        <v>85</v>
      </c>
      <c r="D131" s="160" t="s">
        <v>200</v>
      </c>
      <c r="E131" s="161" t="s">
        <v>1376</v>
      </c>
      <c r="F131" s="228" t="s">
        <v>1377</v>
      </c>
      <c r="G131" s="228"/>
      <c r="H131" s="228"/>
      <c r="I131" s="228"/>
      <c r="J131" s="162" t="s">
        <v>203</v>
      </c>
      <c r="K131" s="163">
        <v>498.6</v>
      </c>
      <c r="L131" s="230">
        <v>0</v>
      </c>
      <c r="M131" s="230"/>
      <c r="N131" s="220">
        <f t="shared" ref="N131:N144" si="5">ROUND(L131*K131,3)</f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ref="W131:W144" si="6">V131*K131</f>
        <v>0</v>
      </c>
      <c r="X131" s="166">
        <v>2.3000000000000001E-4</v>
      </c>
      <c r="Y131" s="166">
        <f t="shared" ref="Y131:Y144" si="7">X131*K131</f>
        <v>0.114678</v>
      </c>
      <c r="Z131" s="166">
        <v>0</v>
      </c>
      <c r="AA131" s="167">
        <f t="shared" ref="AA131:AA144" si="8">Z131*K131</f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 t="shared" ref="BE131:BE144" si="9">IF(U131="základná",N131,0)</f>
        <v>0</v>
      </c>
      <c r="BF131" s="105">
        <f t="shared" ref="BF131:BF144" si="10">IF(U131="znížená",N131,0)</f>
        <v>0</v>
      </c>
      <c r="BG131" s="105">
        <f t="shared" ref="BG131:BG144" si="11">IF(U131="zákl. prenesená",N131,0)</f>
        <v>0</v>
      </c>
      <c r="BH131" s="105">
        <f t="shared" ref="BH131:BH144" si="12">IF(U131="zníž. prenesená",N131,0)</f>
        <v>0</v>
      </c>
      <c r="BI131" s="105">
        <f t="shared" ref="BI131:BI144" si="13">IF(U131="nulová",N131,0)</f>
        <v>0</v>
      </c>
      <c r="BJ131" s="18" t="s">
        <v>178</v>
      </c>
      <c r="BK131" s="168">
        <f t="shared" ref="BK131:BK144" si="14">ROUND(L131*K131,3)</f>
        <v>0</v>
      </c>
      <c r="BL131" s="18" t="s">
        <v>204</v>
      </c>
      <c r="BM131" s="18" t="s">
        <v>1794</v>
      </c>
    </row>
    <row r="132" spans="2:65" s="1" customFormat="1" ht="25.5" customHeight="1">
      <c r="B132" s="131"/>
      <c r="C132" s="160" t="s">
        <v>178</v>
      </c>
      <c r="D132" s="160" t="s">
        <v>200</v>
      </c>
      <c r="E132" s="161" t="s">
        <v>870</v>
      </c>
      <c r="F132" s="228" t="s">
        <v>871</v>
      </c>
      <c r="G132" s="228"/>
      <c r="H132" s="228"/>
      <c r="I132" s="228"/>
      <c r="J132" s="162" t="s">
        <v>251</v>
      </c>
      <c r="K132" s="163">
        <v>147</v>
      </c>
      <c r="L132" s="230">
        <v>0</v>
      </c>
      <c r="M132" s="230"/>
      <c r="N132" s="220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2.7980000000000001E-3</v>
      </c>
      <c r="Y132" s="166">
        <f t="shared" si="7"/>
        <v>0.411306</v>
      </c>
      <c r="Z132" s="166">
        <v>0</v>
      </c>
      <c r="AA132" s="167">
        <f t="shared" si="8"/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204</v>
      </c>
      <c r="BM132" s="18" t="s">
        <v>1795</v>
      </c>
    </row>
    <row r="133" spans="2:65" s="1" customFormat="1" ht="25.5" customHeight="1">
      <c r="B133" s="131"/>
      <c r="C133" s="160" t="s">
        <v>209</v>
      </c>
      <c r="D133" s="160" t="s">
        <v>200</v>
      </c>
      <c r="E133" s="161" t="s">
        <v>873</v>
      </c>
      <c r="F133" s="228" t="s">
        <v>874</v>
      </c>
      <c r="G133" s="228"/>
      <c r="H133" s="228"/>
      <c r="I133" s="228"/>
      <c r="J133" s="162" t="s">
        <v>203</v>
      </c>
      <c r="K133" s="163">
        <v>75</v>
      </c>
      <c r="L133" s="230">
        <v>0</v>
      </c>
      <c r="M133" s="230"/>
      <c r="N133" s="220">
        <f t="shared" si="5"/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si="6"/>
        <v>0</v>
      </c>
      <c r="X133" s="166">
        <v>3.5999999999999997E-2</v>
      </c>
      <c r="Y133" s="166">
        <f t="shared" si="7"/>
        <v>2.6999999999999997</v>
      </c>
      <c r="Z133" s="166">
        <v>0</v>
      </c>
      <c r="AA133" s="167">
        <f t="shared" si="8"/>
        <v>0</v>
      </c>
      <c r="AR133" s="18" t="s">
        <v>204</v>
      </c>
      <c r="AT133" s="18" t="s">
        <v>200</v>
      </c>
      <c r="AU133" s="18" t="s">
        <v>178</v>
      </c>
      <c r="AY133" s="18" t="s">
        <v>199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178</v>
      </c>
      <c r="BK133" s="168">
        <f t="shared" si="14"/>
        <v>0</v>
      </c>
      <c r="BL133" s="18" t="s">
        <v>204</v>
      </c>
      <c r="BM133" s="18" t="s">
        <v>1796</v>
      </c>
    </row>
    <row r="134" spans="2:65" s="1" customFormat="1" ht="25.5" customHeight="1">
      <c r="B134" s="131"/>
      <c r="C134" s="160" t="s">
        <v>204</v>
      </c>
      <c r="D134" s="160" t="s">
        <v>200</v>
      </c>
      <c r="E134" s="161" t="s">
        <v>201</v>
      </c>
      <c r="F134" s="228" t="s">
        <v>202</v>
      </c>
      <c r="G134" s="228"/>
      <c r="H134" s="228"/>
      <c r="I134" s="228"/>
      <c r="J134" s="162" t="s">
        <v>203</v>
      </c>
      <c r="K134" s="163">
        <v>363.18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1.0136000000000001E-4</v>
      </c>
      <c r="Y134" s="166">
        <f t="shared" si="7"/>
        <v>3.68119248E-2</v>
      </c>
      <c r="Z134" s="166">
        <v>0</v>
      </c>
      <c r="AA134" s="167">
        <f t="shared" si="8"/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204</v>
      </c>
      <c r="BM134" s="18" t="s">
        <v>205</v>
      </c>
    </row>
    <row r="135" spans="2:65" s="1" customFormat="1" ht="25.5" customHeight="1">
      <c r="B135" s="131"/>
      <c r="C135" s="160" t="s">
        <v>216</v>
      </c>
      <c r="D135" s="160" t="s">
        <v>200</v>
      </c>
      <c r="E135" s="161" t="s">
        <v>206</v>
      </c>
      <c r="F135" s="228" t="s">
        <v>207</v>
      </c>
      <c r="G135" s="228"/>
      <c r="H135" s="228"/>
      <c r="I135" s="228"/>
      <c r="J135" s="162" t="s">
        <v>203</v>
      </c>
      <c r="K135" s="163">
        <v>249.02600000000001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1.46176E-2</v>
      </c>
      <c r="Y135" s="166">
        <f t="shared" si="7"/>
        <v>3.6401624576000002</v>
      </c>
      <c r="Z135" s="166">
        <v>0</v>
      </c>
      <c r="AA135" s="167">
        <f t="shared" si="8"/>
        <v>0</v>
      </c>
      <c r="AR135" s="18" t="s">
        <v>204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204</v>
      </c>
      <c r="BM135" s="18" t="s">
        <v>1797</v>
      </c>
    </row>
    <row r="136" spans="2:65" s="1" customFormat="1" ht="25.5" customHeight="1">
      <c r="B136" s="131"/>
      <c r="C136" s="160" t="s">
        <v>220</v>
      </c>
      <c r="D136" s="160" t="s">
        <v>200</v>
      </c>
      <c r="E136" s="161" t="s">
        <v>210</v>
      </c>
      <c r="F136" s="228" t="s">
        <v>211</v>
      </c>
      <c r="G136" s="228"/>
      <c r="H136" s="228"/>
      <c r="I136" s="228"/>
      <c r="J136" s="162" t="s">
        <v>203</v>
      </c>
      <c r="K136" s="163">
        <v>1245.1310000000001</v>
      </c>
      <c r="L136" s="230">
        <v>0</v>
      </c>
      <c r="M136" s="230"/>
      <c r="N136" s="220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1.05E-4</v>
      </c>
      <c r="Y136" s="166">
        <f t="shared" si="7"/>
        <v>0.13073875500000001</v>
      </c>
      <c r="Z136" s="166">
        <v>0</v>
      </c>
      <c r="AA136" s="167">
        <f t="shared" si="8"/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204</v>
      </c>
      <c r="BM136" s="18" t="s">
        <v>212</v>
      </c>
    </row>
    <row r="137" spans="2:65" s="1" customFormat="1" ht="25.5" customHeight="1">
      <c r="B137" s="131"/>
      <c r="C137" s="160" t="s">
        <v>224</v>
      </c>
      <c r="D137" s="160" t="s">
        <v>200</v>
      </c>
      <c r="E137" s="161" t="s">
        <v>213</v>
      </c>
      <c r="F137" s="228" t="s">
        <v>214</v>
      </c>
      <c r="G137" s="228"/>
      <c r="H137" s="228"/>
      <c r="I137" s="228"/>
      <c r="J137" s="162" t="s">
        <v>203</v>
      </c>
      <c r="K137" s="163">
        <v>1245.1310000000001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3.7799999999999999E-3</v>
      </c>
      <c r="Y137" s="166">
        <f t="shared" si="7"/>
        <v>4.7065951799999999</v>
      </c>
      <c r="Z137" s="166">
        <v>0</v>
      </c>
      <c r="AA137" s="167">
        <f t="shared" si="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204</v>
      </c>
      <c r="BM137" s="18" t="s">
        <v>215</v>
      </c>
    </row>
    <row r="138" spans="2:65" s="1" customFormat="1" ht="38.25" customHeight="1">
      <c r="B138" s="131"/>
      <c r="C138" s="160" t="s">
        <v>228</v>
      </c>
      <c r="D138" s="160" t="s">
        <v>200</v>
      </c>
      <c r="E138" s="161" t="s">
        <v>1385</v>
      </c>
      <c r="F138" s="228" t="s">
        <v>1386</v>
      </c>
      <c r="G138" s="228"/>
      <c r="H138" s="228"/>
      <c r="I138" s="228"/>
      <c r="J138" s="162" t="s">
        <v>203</v>
      </c>
      <c r="K138" s="163">
        <v>498.6</v>
      </c>
      <c r="L138" s="230">
        <v>0</v>
      </c>
      <c r="M138" s="230"/>
      <c r="N138" s="220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2.6564999999999998E-2</v>
      </c>
      <c r="Y138" s="166">
        <f t="shared" si="7"/>
        <v>13.245308999999999</v>
      </c>
      <c r="Z138" s="166">
        <v>0</v>
      </c>
      <c r="AA138" s="167">
        <f t="shared" si="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204</v>
      </c>
      <c r="BM138" s="18" t="s">
        <v>1798</v>
      </c>
    </row>
    <row r="139" spans="2:65" s="1" customFormat="1" ht="25.5" customHeight="1">
      <c r="B139" s="131"/>
      <c r="C139" s="160" t="s">
        <v>232</v>
      </c>
      <c r="D139" s="160" t="s">
        <v>200</v>
      </c>
      <c r="E139" s="161" t="s">
        <v>221</v>
      </c>
      <c r="F139" s="228" t="s">
        <v>222</v>
      </c>
      <c r="G139" s="228"/>
      <c r="H139" s="228"/>
      <c r="I139" s="228"/>
      <c r="J139" s="162" t="s">
        <v>203</v>
      </c>
      <c r="K139" s="163">
        <v>45.110999999999997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1.2945E-2</v>
      </c>
      <c r="Y139" s="166">
        <f t="shared" si="7"/>
        <v>0.58396189499999995</v>
      </c>
      <c r="Z139" s="166">
        <v>0</v>
      </c>
      <c r="AA139" s="167">
        <f t="shared" si="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204</v>
      </c>
      <c r="BM139" s="18" t="s">
        <v>223</v>
      </c>
    </row>
    <row r="140" spans="2:65" s="1" customFormat="1" ht="25.5" customHeight="1">
      <c r="B140" s="131"/>
      <c r="C140" s="160" t="s">
        <v>236</v>
      </c>
      <c r="D140" s="160" t="s">
        <v>200</v>
      </c>
      <c r="E140" s="161" t="s">
        <v>229</v>
      </c>
      <c r="F140" s="228" t="s">
        <v>230</v>
      </c>
      <c r="G140" s="228"/>
      <c r="H140" s="228"/>
      <c r="I140" s="228"/>
      <c r="J140" s="162" t="s">
        <v>203</v>
      </c>
      <c r="K140" s="163">
        <v>41.05</v>
      </c>
      <c r="L140" s="230">
        <v>0</v>
      </c>
      <c r="M140" s="230"/>
      <c r="N140" s="220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9.9299999999999996E-3</v>
      </c>
      <c r="Y140" s="166">
        <f t="shared" si="7"/>
        <v>0.40762649999999995</v>
      </c>
      <c r="Z140" s="166">
        <v>0</v>
      </c>
      <c r="AA140" s="167">
        <f t="shared" si="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204</v>
      </c>
      <c r="BM140" s="18" t="s">
        <v>1799</v>
      </c>
    </row>
    <row r="141" spans="2:65" s="1" customFormat="1" ht="38.25" customHeight="1">
      <c r="B141" s="131"/>
      <c r="C141" s="160" t="s">
        <v>240</v>
      </c>
      <c r="D141" s="160" t="s">
        <v>200</v>
      </c>
      <c r="E141" s="161" t="s">
        <v>237</v>
      </c>
      <c r="F141" s="228" t="s">
        <v>238</v>
      </c>
      <c r="G141" s="228"/>
      <c r="H141" s="228"/>
      <c r="I141" s="228"/>
      <c r="J141" s="162" t="s">
        <v>203</v>
      </c>
      <c r="K141" s="163">
        <v>10.29</v>
      </c>
      <c r="L141" s="230">
        <v>0</v>
      </c>
      <c r="M141" s="230"/>
      <c r="N141" s="220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1.5977999999999999E-2</v>
      </c>
      <c r="Y141" s="166">
        <f t="shared" si="7"/>
        <v>0.16441361999999998</v>
      </c>
      <c r="Z141" s="166">
        <v>0</v>
      </c>
      <c r="AA141" s="167">
        <f t="shared" si="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204</v>
      </c>
      <c r="BM141" s="18" t="s">
        <v>1800</v>
      </c>
    </row>
    <row r="142" spans="2:65" s="1" customFormat="1" ht="25.5" customHeight="1">
      <c r="B142" s="131"/>
      <c r="C142" s="160" t="s">
        <v>244</v>
      </c>
      <c r="D142" s="160" t="s">
        <v>200</v>
      </c>
      <c r="E142" s="161" t="s">
        <v>241</v>
      </c>
      <c r="F142" s="228" t="s">
        <v>242</v>
      </c>
      <c r="G142" s="228"/>
      <c r="H142" s="228"/>
      <c r="I142" s="228"/>
      <c r="J142" s="162" t="s">
        <v>203</v>
      </c>
      <c r="K142" s="163">
        <v>953.68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2.7109999999999999E-2</v>
      </c>
      <c r="Y142" s="166">
        <f t="shared" si="7"/>
        <v>25.854264799999996</v>
      </c>
      <c r="Z142" s="166">
        <v>0</v>
      </c>
      <c r="AA142" s="167">
        <f t="shared" si="8"/>
        <v>0</v>
      </c>
      <c r="AR142" s="18" t="s">
        <v>204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204</v>
      </c>
      <c r="BM142" s="18" t="s">
        <v>243</v>
      </c>
    </row>
    <row r="143" spans="2:65" s="1" customFormat="1" ht="25.5" customHeight="1">
      <c r="B143" s="131"/>
      <c r="C143" s="160" t="s">
        <v>248</v>
      </c>
      <c r="D143" s="160" t="s">
        <v>200</v>
      </c>
      <c r="E143" s="161" t="s">
        <v>245</v>
      </c>
      <c r="F143" s="228" t="s">
        <v>246</v>
      </c>
      <c r="G143" s="228"/>
      <c r="H143" s="228"/>
      <c r="I143" s="228"/>
      <c r="J143" s="162" t="s">
        <v>203</v>
      </c>
      <c r="K143" s="163">
        <v>195</v>
      </c>
      <c r="L143" s="230">
        <v>0</v>
      </c>
      <c r="M143" s="230"/>
      <c r="N143" s="220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1.3162E-2</v>
      </c>
      <c r="Y143" s="166">
        <f t="shared" si="7"/>
        <v>2.5665900000000001</v>
      </c>
      <c r="Z143" s="166">
        <v>0</v>
      </c>
      <c r="AA143" s="167">
        <f t="shared" si="8"/>
        <v>0</v>
      </c>
      <c r="AR143" s="18" t="s">
        <v>204</v>
      </c>
      <c r="AT143" s="18" t="s">
        <v>200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204</v>
      </c>
      <c r="BM143" s="18" t="s">
        <v>247</v>
      </c>
    </row>
    <row r="144" spans="2:65" s="1" customFormat="1" ht="38.25" customHeight="1">
      <c r="B144" s="131"/>
      <c r="C144" s="160" t="s">
        <v>253</v>
      </c>
      <c r="D144" s="160" t="s">
        <v>200</v>
      </c>
      <c r="E144" s="161" t="s">
        <v>249</v>
      </c>
      <c r="F144" s="228" t="s">
        <v>250</v>
      </c>
      <c r="G144" s="228"/>
      <c r="H144" s="228"/>
      <c r="I144" s="228"/>
      <c r="J144" s="162" t="s">
        <v>251</v>
      </c>
      <c r="K144" s="163">
        <v>211.2</v>
      </c>
      <c r="L144" s="230">
        <v>0</v>
      </c>
      <c r="M144" s="230"/>
      <c r="N144" s="220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1.8638999999999999E-2</v>
      </c>
      <c r="Y144" s="166">
        <f t="shared" si="7"/>
        <v>3.9365567999999995</v>
      </c>
      <c r="Z144" s="166">
        <v>0</v>
      </c>
      <c r="AA144" s="167">
        <f t="shared" si="8"/>
        <v>0</v>
      </c>
      <c r="AR144" s="18" t="s">
        <v>204</v>
      </c>
      <c r="AT144" s="18" t="s">
        <v>200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204</v>
      </c>
      <c r="BM144" s="18" t="s">
        <v>1801</v>
      </c>
    </row>
    <row r="145" spans="2:65" s="9" customFormat="1" ht="29.85" customHeight="1">
      <c r="B145" s="149"/>
      <c r="C145" s="150"/>
      <c r="D145" s="159" t="s">
        <v>163</v>
      </c>
      <c r="E145" s="159"/>
      <c r="F145" s="159"/>
      <c r="G145" s="159"/>
      <c r="H145" s="159"/>
      <c r="I145" s="159"/>
      <c r="J145" s="159"/>
      <c r="K145" s="159"/>
      <c r="L145" s="159"/>
      <c r="M145" s="159"/>
      <c r="N145" s="222">
        <f>BK145</f>
        <v>0</v>
      </c>
      <c r="O145" s="223"/>
      <c r="P145" s="223"/>
      <c r="Q145" s="223"/>
      <c r="R145" s="152"/>
      <c r="T145" s="153"/>
      <c r="U145" s="150"/>
      <c r="V145" s="150"/>
      <c r="W145" s="154">
        <f>SUM(W146:W163)</f>
        <v>0</v>
      </c>
      <c r="X145" s="150"/>
      <c r="Y145" s="154">
        <f>SUM(Y146:Y163)</f>
        <v>88.462347660000006</v>
      </c>
      <c r="Z145" s="150"/>
      <c r="AA145" s="155">
        <f>SUM(AA146:AA163)</f>
        <v>2.5729199999999999</v>
      </c>
      <c r="AR145" s="156" t="s">
        <v>85</v>
      </c>
      <c r="AT145" s="157" t="s">
        <v>76</v>
      </c>
      <c r="AU145" s="157" t="s">
        <v>85</v>
      </c>
      <c r="AY145" s="156" t="s">
        <v>199</v>
      </c>
      <c r="BK145" s="158">
        <f>SUM(BK146:BK163)</f>
        <v>0</v>
      </c>
    </row>
    <row r="146" spans="2:65" s="1" customFormat="1" ht="38.25" customHeight="1">
      <c r="B146" s="131"/>
      <c r="C146" s="160" t="s">
        <v>257</v>
      </c>
      <c r="D146" s="160" t="s">
        <v>200</v>
      </c>
      <c r="E146" s="161" t="s">
        <v>254</v>
      </c>
      <c r="F146" s="228" t="s">
        <v>255</v>
      </c>
      <c r="G146" s="228"/>
      <c r="H146" s="228"/>
      <c r="I146" s="228"/>
      <c r="J146" s="162" t="s">
        <v>203</v>
      </c>
      <c r="K146" s="163">
        <v>1392</v>
      </c>
      <c r="L146" s="230">
        <v>0</v>
      </c>
      <c r="M146" s="230"/>
      <c r="N146" s="220">
        <f t="shared" ref="N146:N163" si="15">ROUND(L146*K146,3)</f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ref="W146:W163" si="16">V146*K146</f>
        <v>0</v>
      </c>
      <c r="X146" s="166">
        <v>2.3990190000000002E-2</v>
      </c>
      <c r="Y146" s="166">
        <f t="shared" ref="Y146:Y163" si="17">X146*K146</f>
        <v>33.394344480000001</v>
      </c>
      <c r="Z146" s="166">
        <v>0</v>
      </c>
      <c r="AA146" s="167">
        <f t="shared" ref="AA146:AA163" si="18">Z146*K146</f>
        <v>0</v>
      </c>
      <c r="AR146" s="18" t="s">
        <v>204</v>
      </c>
      <c r="AT146" s="18" t="s">
        <v>200</v>
      </c>
      <c r="AU146" s="18" t="s">
        <v>178</v>
      </c>
      <c r="AY146" s="18" t="s">
        <v>199</v>
      </c>
      <c r="BE146" s="105">
        <f t="shared" ref="BE146:BE163" si="19">IF(U146="základná",N146,0)</f>
        <v>0</v>
      </c>
      <c r="BF146" s="105">
        <f t="shared" ref="BF146:BF163" si="20">IF(U146="znížená",N146,0)</f>
        <v>0</v>
      </c>
      <c r="BG146" s="105">
        <f t="shared" ref="BG146:BG163" si="21">IF(U146="zákl. prenesená",N146,0)</f>
        <v>0</v>
      </c>
      <c r="BH146" s="105">
        <f t="shared" ref="BH146:BH163" si="22">IF(U146="zníž. prenesená",N146,0)</f>
        <v>0</v>
      </c>
      <c r="BI146" s="105">
        <f t="shared" ref="BI146:BI163" si="23">IF(U146="nulová",N146,0)</f>
        <v>0</v>
      </c>
      <c r="BJ146" s="18" t="s">
        <v>178</v>
      </c>
      <c r="BK146" s="168">
        <f t="shared" ref="BK146:BK163" si="24">ROUND(L146*K146,3)</f>
        <v>0</v>
      </c>
      <c r="BL146" s="18" t="s">
        <v>204</v>
      </c>
      <c r="BM146" s="18" t="s">
        <v>256</v>
      </c>
    </row>
    <row r="147" spans="2:65" s="1" customFormat="1" ht="51" customHeight="1">
      <c r="B147" s="131"/>
      <c r="C147" s="160" t="s">
        <v>261</v>
      </c>
      <c r="D147" s="160" t="s">
        <v>200</v>
      </c>
      <c r="E147" s="161" t="s">
        <v>893</v>
      </c>
      <c r="F147" s="228" t="s">
        <v>894</v>
      </c>
      <c r="G147" s="228"/>
      <c r="H147" s="228"/>
      <c r="I147" s="228"/>
      <c r="J147" s="162" t="s">
        <v>203</v>
      </c>
      <c r="K147" s="163">
        <v>2784</v>
      </c>
      <c r="L147" s="230">
        <v>0</v>
      </c>
      <c r="M147" s="230"/>
      <c r="N147" s="220">
        <f t="shared" si="1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8" t="s">
        <v>204</v>
      </c>
      <c r="AT147" s="18" t="s">
        <v>200</v>
      </c>
      <c r="AU147" s="18" t="s">
        <v>178</v>
      </c>
      <c r="AY147" s="18" t="s">
        <v>199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178</v>
      </c>
      <c r="BK147" s="168">
        <f t="shared" si="24"/>
        <v>0</v>
      </c>
      <c r="BL147" s="18" t="s">
        <v>204</v>
      </c>
      <c r="BM147" s="18" t="s">
        <v>1802</v>
      </c>
    </row>
    <row r="148" spans="2:65" s="1" customFormat="1" ht="38.25" customHeight="1">
      <c r="B148" s="131"/>
      <c r="C148" s="160" t="s">
        <v>265</v>
      </c>
      <c r="D148" s="160" t="s">
        <v>200</v>
      </c>
      <c r="E148" s="161" t="s">
        <v>262</v>
      </c>
      <c r="F148" s="228" t="s">
        <v>263</v>
      </c>
      <c r="G148" s="228"/>
      <c r="H148" s="228"/>
      <c r="I148" s="228"/>
      <c r="J148" s="162" t="s">
        <v>203</v>
      </c>
      <c r="K148" s="163">
        <v>1392</v>
      </c>
      <c r="L148" s="230">
        <v>0</v>
      </c>
      <c r="M148" s="230"/>
      <c r="N148" s="220">
        <f t="shared" si="1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16"/>
        <v>0</v>
      </c>
      <c r="X148" s="166">
        <v>2.3990000000000001E-2</v>
      </c>
      <c r="Y148" s="166">
        <f t="shared" si="17"/>
        <v>33.394080000000002</v>
      </c>
      <c r="Z148" s="166">
        <v>0</v>
      </c>
      <c r="AA148" s="167">
        <f t="shared" si="18"/>
        <v>0</v>
      </c>
      <c r="AR148" s="18" t="s">
        <v>204</v>
      </c>
      <c r="AT148" s="18" t="s">
        <v>200</v>
      </c>
      <c r="AU148" s="18" t="s">
        <v>178</v>
      </c>
      <c r="AY148" s="18" t="s">
        <v>199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178</v>
      </c>
      <c r="BK148" s="168">
        <f t="shared" si="24"/>
        <v>0</v>
      </c>
      <c r="BL148" s="18" t="s">
        <v>204</v>
      </c>
      <c r="BM148" s="18" t="s">
        <v>264</v>
      </c>
    </row>
    <row r="149" spans="2:65" s="1" customFormat="1" ht="25.5" customHeight="1">
      <c r="B149" s="131"/>
      <c r="C149" s="160" t="s">
        <v>269</v>
      </c>
      <c r="D149" s="160" t="s">
        <v>200</v>
      </c>
      <c r="E149" s="161" t="s">
        <v>1401</v>
      </c>
      <c r="F149" s="228" t="s">
        <v>1402</v>
      </c>
      <c r="G149" s="228"/>
      <c r="H149" s="228"/>
      <c r="I149" s="228"/>
      <c r="J149" s="162" t="s">
        <v>203</v>
      </c>
      <c r="K149" s="163">
        <v>498</v>
      </c>
      <c r="L149" s="230">
        <v>0</v>
      </c>
      <c r="M149" s="230"/>
      <c r="N149" s="220">
        <f t="shared" si="1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16"/>
        <v>0</v>
      </c>
      <c r="X149" s="166">
        <v>4.2198630000000001E-2</v>
      </c>
      <c r="Y149" s="166">
        <f t="shared" si="17"/>
        <v>21.014917740000001</v>
      </c>
      <c r="Z149" s="166">
        <v>0</v>
      </c>
      <c r="AA149" s="167">
        <f t="shared" si="18"/>
        <v>0</v>
      </c>
      <c r="AR149" s="18" t="s">
        <v>204</v>
      </c>
      <c r="AT149" s="18" t="s">
        <v>200</v>
      </c>
      <c r="AU149" s="18" t="s">
        <v>178</v>
      </c>
      <c r="AY149" s="18" t="s">
        <v>199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178</v>
      </c>
      <c r="BK149" s="168">
        <f t="shared" si="24"/>
        <v>0</v>
      </c>
      <c r="BL149" s="18" t="s">
        <v>204</v>
      </c>
      <c r="BM149" s="18" t="s">
        <v>1803</v>
      </c>
    </row>
    <row r="150" spans="2:65" s="1" customFormat="1" ht="16.5" customHeight="1">
      <c r="B150" s="131"/>
      <c r="C150" s="160" t="s">
        <v>273</v>
      </c>
      <c r="D150" s="160" t="s">
        <v>200</v>
      </c>
      <c r="E150" s="161" t="s">
        <v>266</v>
      </c>
      <c r="F150" s="228" t="s">
        <v>267</v>
      </c>
      <c r="G150" s="228"/>
      <c r="H150" s="228"/>
      <c r="I150" s="228"/>
      <c r="J150" s="162" t="s">
        <v>203</v>
      </c>
      <c r="K150" s="163">
        <v>1392</v>
      </c>
      <c r="L150" s="230">
        <v>0</v>
      </c>
      <c r="M150" s="230"/>
      <c r="N150" s="220">
        <f t="shared" si="1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16"/>
        <v>0</v>
      </c>
      <c r="X150" s="166">
        <v>5.4945000000000003E-5</v>
      </c>
      <c r="Y150" s="166">
        <f t="shared" si="17"/>
        <v>7.648344E-2</v>
      </c>
      <c r="Z150" s="166">
        <v>0</v>
      </c>
      <c r="AA150" s="167">
        <f t="shared" si="18"/>
        <v>0</v>
      </c>
      <c r="AR150" s="18" t="s">
        <v>204</v>
      </c>
      <c r="AT150" s="18" t="s">
        <v>200</v>
      </c>
      <c r="AU150" s="18" t="s">
        <v>178</v>
      </c>
      <c r="AY150" s="18" t="s">
        <v>199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178</v>
      </c>
      <c r="BK150" s="168">
        <f t="shared" si="24"/>
        <v>0</v>
      </c>
      <c r="BL150" s="18" t="s">
        <v>204</v>
      </c>
      <c r="BM150" s="18" t="s">
        <v>268</v>
      </c>
    </row>
    <row r="151" spans="2:65" s="1" customFormat="1" ht="16.5" customHeight="1">
      <c r="B151" s="131"/>
      <c r="C151" s="160" t="s">
        <v>10</v>
      </c>
      <c r="D151" s="160" t="s">
        <v>200</v>
      </c>
      <c r="E151" s="161" t="s">
        <v>270</v>
      </c>
      <c r="F151" s="228" t="s">
        <v>271</v>
      </c>
      <c r="G151" s="228"/>
      <c r="H151" s="228"/>
      <c r="I151" s="228"/>
      <c r="J151" s="162" t="s">
        <v>203</v>
      </c>
      <c r="K151" s="163">
        <v>1392</v>
      </c>
      <c r="L151" s="230">
        <v>0</v>
      </c>
      <c r="M151" s="230"/>
      <c r="N151" s="220">
        <f t="shared" si="1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8" t="s">
        <v>204</v>
      </c>
      <c r="AT151" s="18" t="s">
        <v>200</v>
      </c>
      <c r="AU151" s="18" t="s">
        <v>178</v>
      </c>
      <c r="AY151" s="18" t="s">
        <v>199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178</v>
      </c>
      <c r="BK151" s="168">
        <f t="shared" si="24"/>
        <v>0</v>
      </c>
      <c r="BL151" s="18" t="s">
        <v>204</v>
      </c>
      <c r="BM151" s="18" t="s">
        <v>272</v>
      </c>
    </row>
    <row r="152" spans="2:65" s="1" customFormat="1" ht="16.5" customHeight="1">
      <c r="B152" s="131"/>
      <c r="C152" s="160" t="s">
        <v>280</v>
      </c>
      <c r="D152" s="160" t="s">
        <v>200</v>
      </c>
      <c r="E152" s="161" t="s">
        <v>274</v>
      </c>
      <c r="F152" s="228" t="s">
        <v>275</v>
      </c>
      <c r="G152" s="228"/>
      <c r="H152" s="228"/>
      <c r="I152" s="228"/>
      <c r="J152" s="162" t="s">
        <v>251</v>
      </c>
      <c r="K152" s="163">
        <v>111</v>
      </c>
      <c r="L152" s="230">
        <v>0</v>
      </c>
      <c r="M152" s="230"/>
      <c r="N152" s="220">
        <f t="shared" si="1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16"/>
        <v>0</v>
      </c>
      <c r="X152" s="166">
        <v>5.0000000000000002E-5</v>
      </c>
      <c r="Y152" s="166">
        <f t="shared" si="17"/>
        <v>5.5500000000000002E-3</v>
      </c>
      <c r="Z152" s="166">
        <v>0</v>
      </c>
      <c r="AA152" s="167">
        <f t="shared" si="18"/>
        <v>0</v>
      </c>
      <c r="AR152" s="18" t="s">
        <v>204</v>
      </c>
      <c r="AT152" s="18" t="s">
        <v>200</v>
      </c>
      <c r="AU152" s="18" t="s">
        <v>178</v>
      </c>
      <c r="AY152" s="18" t="s">
        <v>199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178</v>
      </c>
      <c r="BK152" s="168">
        <f t="shared" si="24"/>
        <v>0</v>
      </c>
      <c r="BL152" s="18" t="s">
        <v>204</v>
      </c>
      <c r="BM152" s="18" t="s">
        <v>1804</v>
      </c>
    </row>
    <row r="153" spans="2:65" s="1" customFormat="1" ht="16.5" customHeight="1">
      <c r="B153" s="131"/>
      <c r="C153" s="160" t="s">
        <v>284</v>
      </c>
      <c r="D153" s="160" t="s">
        <v>200</v>
      </c>
      <c r="E153" s="161" t="s">
        <v>281</v>
      </c>
      <c r="F153" s="228" t="s">
        <v>282</v>
      </c>
      <c r="G153" s="228"/>
      <c r="H153" s="228"/>
      <c r="I153" s="228"/>
      <c r="J153" s="162" t="s">
        <v>251</v>
      </c>
      <c r="K153" s="163">
        <v>446</v>
      </c>
      <c r="L153" s="230">
        <v>0</v>
      </c>
      <c r="M153" s="230"/>
      <c r="N153" s="220">
        <f t="shared" si="1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16"/>
        <v>0</v>
      </c>
      <c r="X153" s="166">
        <v>3.15E-5</v>
      </c>
      <c r="Y153" s="166">
        <f t="shared" si="17"/>
        <v>1.4049000000000001E-2</v>
      </c>
      <c r="Z153" s="166">
        <v>0</v>
      </c>
      <c r="AA153" s="167">
        <f t="shared" si="18"/>
        <v>0</v>
      </c>
      <c r="AR153" s="18" t="s">
        <v>204</v>
      </c>
      <c r="AT153" s="18" t="s">
        <v>200</v>
      </c>
      <c r="AU153" s="18" t="s">
        <v>178</v>
      </c>
      <c r="AY153" s="18" t="s">
        <v>199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178</v>
      </c>
      <c r="BK153" s="168">
        <f t="shared" si="24"/>
        <v>0</v>
      </c>
      <c r="BL153" s="18" t="s">
        <v>204</v>
      </c>
      <c r="BM153" s="18" t="s">
        <v>1805</v>
      </c>
    </row>
    <row r="154" spans="2:65" s="1" customFormat="1" ht="25.5" customHeight="1">
      <c r="B154" s="131"/>
      <c r="C154" s="160" t="s">
        <v>288</v>
      </c>
      <c r="D154" s="160" t="s">
        <v>200</v>
      </c>
      <c r="E154" s="161" t="s">
        <v>285</v>
      </c>
      <c r="F154" s="228" t="s">
        <v>286</v>
      </c>
      <c r="G154" s="228"/>
      <c r="H154" s="228"/>
      <c r="I154" s="228"/>
      <c r="J154" s="162" t="s">
        <v>251</v>
      </c>
      <c r="K154" s="163">
        <v>220</v>
      </c>
      <c r="L154" s="230">
        <v>0</v>
      </c>
      <c r="M154" s="230"/>
      <c r="N154" s="220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1.05E-4</v>
      </c>
      <c r="Y154" s="166">
        <f t="shared" si="17"/>
        <v>2.3100000000000002E-2</v>
      </c>
      <c r="Z154" s="166">
        <v>0</v>
      </c>
      <c r="AA154" s="167">
        <f t="shared" si="18"/>
        <v>0</v>
      </c>
      <c r="AR154" s="18" t="s">
        <v>204</v>
      </c>
      <c r="AT154" s="18" t="s">
        <v>200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204</v>
      </c>
      <c r="BM154" s="18" t="s">
        <v>1806</v>
      </c>
    </row>
    <row r="155" spans="2:65" s="1" customFormat="1" ht="16.5" customHeight="1">
      <c r="B155" s="131"/>
      <c r="C155" s="160" t="s">
        <v>292</v>
      </c>
      <c r="D155" s="160" t="s">
        <v>200</v>
      </c>
      <c r="E155" s="161" t="s">
        <v>289</v>
      </c>
      <c r="F155" s="228" t="s">
        <v>290</v>
      </c>
      <c r="G155" s="228"/>
      <c r="H155" s="228"/>
      <c r="I155" s="228"/>
      <c r="J155" s="162" t="s">
        <v>251</v>
      </c>
      <c r="K155" s="163">
        <v>618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8.7350000000000004E-4</v>
      </c>
      <c r="Y155" s="166">
        <f t="shared" si="17"/>
        <v>0.53982300000000005</v>
      </c>
      <c r="Z155" s="166">
        <v>0</v>
      </c>
      <c r="AA155" s="167">
        <f t="shared" si="18"/>
        <v>0</v>
      </c>
      <c r="AR155" s="18" t="s">
        <v>204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204</v>
      </c>
      <c r="BM155" s="18" t="s">
        <v>291</v>
      </c>
    </row>
    <row r="156" spans="2:65" s="1" customFormat="1" ht="25.5" customHeight="1">
      <c r="B156" s="131"/>
      <c r="C156" s="160" t="s">
        <v>296</v>
      </c>
      <c r="D156" s="160" t="s">
        <v>200</v>
      </c>
      <c r="E156" s="161" t="s">
        <v>904</v>
      </c>
      <c r="F156" s="228" t="s">
        <v>905</v>
      </c>
      <c r="G156" s="228"/>
      <c r="H156" s="228"/>
      <c r="I156" s="228"/>
      <c r="J156" s="162" t="s">
        <v>316</v>
      </c>
      <c r="K156" s="163">
        <v>48</v>
      </c>
      <c r="L156" s="230">
        <v>0</v>
      </c>
      <c r="M156" s="230"/>
      <c r="N156" s="220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1.2E-2</v>
      </c>
      <c r="AA156" s="167">
        <f t="shared" si="18"/>
        <v>0.57600000000000007</v>
      </c>
      <c r="AR156" s="18" t="s">
        <v>204</v>
      </c>
      <c r="AT156" s="18" t="s">
        <v>200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204</v>
      </c>
      <c r="BM156" s="18" t="s">
        <v>1807</v>
      </c>
    </row>
    <row r="157" spans="2:65" s="1" customFormat="1" ht="38.25" customHeight="1">
      <c r="B157" s="131"/>
      <c r="C157" s="160" t="s">
        <v>301</v>
      </c>
      <c r="D157" s="160" t="s">
        <v>200</v>
      </c>
      <c r="E157" s="161" t="s">
        <v>1808</v>
      </c>
      <c r="F157" s="228" t="s">
        <v>1809</v>
      </c>
      <c r="G157" s="228"/>
      <c r="H157" s="228"/>
      <c r="I157" s="228"/>
      <c r="J157" s="162" t="s">
        <v>203</v>
      </c>
      <c r="K157" s="163">
        <v>24.84</v>
      </c>
      <c r="L157" s="230">
        <v>0</v>
      </c>
      <c r="M157" s="230"/>
      <c r="N157" s="220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7.4999999999999997E-2</v>
      </c>
      <c r="AA157" s="167">
        <f t="shared" si="18"/>
        <v>1.863</v>
      </c>
      <c r="AR157" s="18" t="s">
        <v>204</v>
      </c>
      <c r="AT157" s="18" t="s">
        <v>200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204</v>
      </c>
      <c r="BM157" s="18" t="s">
        <v>1810</v>
      </c>
    </row>
    <row r="158" spans="2:65" s="1" customFormat="1" ht="38.25" customHeight="1">
      <c r="B158" s="131"/>
      <c r="C158" s="160" t="s">
        <v>305</v>
      </c>
      <c r="D158" s="160" t="s">
        <v>200</v>
      </c>
      <c r="E158" s="161" t="s">
        <v>913</v>
      </c>
      <c r="F158" s="228" t="s">
        <v>914</v>
      </c>
      <c r="G158" s="228"/>
      <c r="H158" s="228"/>
      <c r="I158" s="228"/>
      <c r="J158" s="162" t="s">
        <v>203</v>
      </c>
      <c r="K158" s="163">
        <v>2.16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6.2E-2</v>
      </c>
      <c r="AA158" s="167">
        <f t="shared" si="18"/>
        <v>0.13392000000000001</v>
      </c>
      <c r="AR158" s="18" t="s">
        <v>204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204</v>
      </c>
      <c r="BM158" s="18" t="s">
        <v>1811</v>
      </c>
    </row>
    <row r="159" spans="2:65" s="1" customFormat="1" ht="38.25" customHeight="1">
      <c r="B159" s="131"/>
      <c r="C159" s="160" t="s">
        <v>309</v>
      </c>
      <c r="D159" s="160" t="s">
        <v>200</v>
      </c>
      <c r="E159" s="161" t="s">
        <v>297</v>
      </c>
      <c r="F159" s="228" t="s">
        <v>298</v>
      </c>
      <c r="G159" s="228"/>
      <c r="H159" s="228"/>
      <c r="I159" s="228"/>
      <c r="J159" s="162" t="s">
        <v>299</v>
      </c>
      <c r="K159" s="163">
        <v>2.8580000000000001</v>
      </c>
      <c r="L159" s="230">
        <v>0</v>
      </c>
      <c r="M159" s="230"/>
      <c r="N159" s="220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7">
        <f t="shared" si="18"/>
        <v>0</v>
      </c>
      <c r="AR159" s="18" t="s">
        <v>204</v>
      </c>
      <c r="AT159" s="18" t="s">
        <v>200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204</v>
      </c>
      <c r="BM159" s="18" t="s">
        <v>300</v>
      </c>
    </row>
    <row r="160" spans="2:65" s="1" customFormat="1" ht="25.5" customHeight="1">
      <c r="B160" s="131"/>
      <c r="C160" s="160" t="s">
        <v>313</v>
      </c>
      <c r="D160" s="160" t="s">
        <v>200</v>
      </c>
      <c r="E160" s="161" t="s">
        <v>302</v>
      </c>
      <c r="F160" s="228" t="s">
        <v>303</v>
      </c>
      <c r="G160" s="228"/>
      <c r="H160" s="228"/>
      <c r="I160" s="228"/>
      <c r="J160" s="162" t="s">
        <v>299</v>
      </c>
      <c r="K160" s="163">
        <v>2.8580000000000001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7">
        <f t="shared" si="18"/>
        <v>0</v>
      </c>
      <c r="AR160" s="18" t="s">
        <v>204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204</v>
      </c>
      <c r="BM160" s="18" t="s">
        <v>304</v>
      </c>
    </row>
    <row r="161" spans="2:65" s="1" customFormat="1" ht="25.5" customHeight="1">
      <c r="B161" s="131"/>
      <c r="C161" s="160" t="s">
        <v>318</v>
      </c>
      <c r="D161" s="160" t="s">
        <v>200</v>
      </c>
      <c r="E161" s="161" t="s">
        <v>306</v>
      </c>
      <c r="F161" s="228" t="s">
        <v>307</v>
      </c>
      <c r="G161" s="228"/>
      <c r="H161" s="228"/>
      <c r="I161" s="228"/>
      <c r="J161" s="162" t="s">
        <v>299</v>
      </c>
      <c r="K161" s="163">
        <v>2.8580000000000001</v>
      </c>
      <c r="L161" s="230">
        <v>0</v>
      </c>
      <c r="M161" s="230"/>
      <c r="N161" s="220">
        <f t="shared" si="1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8" t="s">
        <v>204</v>
      </c>
      <c r="AT161" s="18" t="s">
        <v>200</v>
      </c>
      <c r="AU161" s="18" t="s">
        <v>178</v>
      </c>
      <c r="AY161" s="18" t="s">
        <v>199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178</v>
      </c>
      <c r="BK161" s="168">
        <f t="shared" si="24"/>
        <v>0</v>
      </c>
      <c r="BL161" s="18" t="s">
        <v>204</v>
      </c>
      <c r="BM161" s="18" t="s">
        <v>308</v>
      </c>
    </row>
    <row r="162" spans="2:65" s="1" customFormat="1" ht="25.5" customHeight="1">
      <c r="B162" s="131"/>
      <c r="C162" s="160" t="s">
        <v>322</v>
      </c>
      <c r="D162" s="160" t="s">
        <v>200</v>
      </c>
      <c r="E162" s="161" t="s">
        <v>310</v>
      </c>
      <c r="F162" s="228" t="s">
        <v>311</v>
      </c>
      <c r="G162" s="228"/>
      <c r="H162" s="228"/>
      <c r="I162" s="228"/>
      <c r="J162" s="162" t="s">
        <v>299</v>
      </c>
      <c r="K162" s="163">
        <v>2.8580000000000001</v>
      </c>
      <c r="L162" s="230">
        <v>0</v>
      </c>
      <c r="M162" s="230"/>
      <c r="N162" s="220">
        <f t="shared" si="1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0</v>
      </c>
      <c r="AA162" s="167">
        <f t="shared" si="18"/>
        <v>0</v>
      </c>
      <c r="AR162" s="18" t="s">
        <v>204</v>
      </c>
      <c r="AT162" s="18" t="s">
        <v>200</v>
      </c>
      <c r="AU162" s="18" t="s">
        <v>178</v>
      </c>
      <c r="AY162" s="18" t="s">
        <v>199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178</v>
      </c>
      <c r="BK162" s="168">
        <f t="shared" si="24"/>
        <v>0</v>
      </c>
      <c r="BL162" s="18" t="s">
        <v>204</v>
      </c>
      <c r="BM162" s="18" t="s">
        <v>312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314</v>
      </c>
      <c r="F163" s="228" t="s">
        <v>315</v>
      </c>
      <c r="G163" s="228"/>
      <c r="H163" s="228"/>
      <c r="I163" s="228"/>
      <c r="J163" s="162" t="s">
        <v>316</v>
      </c>
      <c r="K163" s="163">
        <v>3</v>
      </c>
      <c r="L163" s="230">
        <v>0</v>
      </c>
      <c r="M163" s="230"/>
      <c r="N163" s="220">
        <f t="shared" si="1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8" t="s">
        <v>204</v>
      </c>
      <c r="AT163" s="18" t="s">
        <v>200</v>
      </c>
      <c r="AU163" s="18" t="s">
        <v>178</v>
      </c>
      <c r="AY163" s="18" t="s">
        <v>199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178</v>
      </c>
      <c r="BK163" s="168">
        <f t="shared" si="24"/>
        <v>0</v>
      </c>
      <c r="BL163" s="18" t="s">
        <v>204</v>
      </c>
      <c r="BM163" s="18" t="s">
        <v>317</v>
      </c>
    </row>
    <row r="164" spans="2:65" s="9" customFormat="1" ht="29.85" customHeight="1">
      <c r="B164" s="149"/>
      <c r="C164" s="150"/>
      <c r="D164" s="159" t="s">
        <v>164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22">
        <f>BK164</f>
        <v>0</v>
      </c>
      <c r="O164" s="223"/>
      <c r="P164" s="223"/>
      <c r="Q164" s="223"/>
      <c r="R164" s="152"/>
      <c r="T164" s="153"/>
      <c r="U164" s="150"/>
      <c r="V164" s="150"/>
      <c r="W164" s="154">
        <f>W165</f>
        <v>0</v>
      </c>
      <c r="X164" s="150"/>
      <c r="Y164" s="154">
        <f>Y165</f>
        <v>0</v>
      </c>
      <c r="Z164" s="150"/>
      <c r="AA164" s="155">
        <f>AA165</f>
        <v>0</v>
      </c>
      <c r="AR164" s="156" t="s">
        <v>85</v>
      </c>
      <c r="AT164" s="157" t="s">
        <v>76</v>
      </c>
      <c r="AU164" s="157" t="s">
        <v>85</v>
      </c>
      <c r="AY164" s="156" t="s">
        <v>199</v>
      </c>
      <c r="BK164" s="158">
        <f>BK165</f>
        <v>0</v>
      </c>
    </row>
    <row r="165" spans="2:65" s="1" customFormat="1" ht="38.25" customHeight="1">
      <c r="B165" s="131"/>
      <c r="C165" s="160" t="s">
        <v>331</v>
      </c>
      <c r="D165" s="160" t="s">
        <v>200</v>
      </c>
      <c r="E165" s="161" t="s">
        <v>319</v>
      </c>
      <c r="F165" s="228" t="s">
        <v>320</v>
      </c>
      <c r="G165" s="228"/>
      <c r="H165" s="228"/>
      <c r="I165" s="228"/>
      <c r="J165" s="162" t="s">
        <v>299</v>
      </c>
      <c r="K165" s="163">
        <v>146.96100000000001</v>
      </c>
      <c r="L165" s="230">
        <v>0</v>
      </c>
      <c r="M165" s="230"/>
      <c r="N165" s="220">
        <f>ROUND(L165*K165,3)</f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8" t="s">
        <v>204</v>
      </c>
      <c r="AT165" s="18" t="s">
        <v>200</v>
      </c>
      <c r="AU165" s="18" t="s">
        <v>178</v>
      </c>
      <c r="AY165" s="18" t="s">
        <v>199</v>
      </c>
      <c r="BE165" s="105">
        <f>IF(U165="základná",N165,0)</f>
        <v>0</v>
      </c>
      <c r="BF165" s="105">
        <f>IF(U165="znížená",N165,0)</f>
        <v>0</v>
      </c>
      <c r="BG165" s="105">
        <f>IF(U165="zákl. prenesená",N165,0)</f>
        <v>0</v>
      </c>
      <c r="BH165" s="105">
        <f>IF(U165="zníž. prenesená",N165,0)</f>
        <v>0</v>
      </c>
      <c r="BI165" s="105">
        <f>IF(U165="nulová",N165,0)</f>
        <v>0</v>
      </c>
      <c r="BJ165" s="18" t="s">
        <v>178</v>
      </c>
      <c r="BK165" s="168">
        <f>ROUND(L165*K165,3)</f>
        <v>0</v>
      </c>
      <c r="BL165" s="18" t="s">
        <v>204</v>
      </c>
      <c r="BM165" s="18" t="s">
        <v>321</v>
      </c>
    </row>
    <row r="166" spans="2:65" s="9" customFormat="1" ht="37.35" customHeight="1">
      <c r="B166" s="149"/>
      <c r="C166" s="150"/>
      <c r="D166" s="151" t="s">
        <v>165</v>
      </c>
      <c r="E166" s="151"/>
      <c r="F166" s="151"/>
      <c r="G166" s="151"/>
      <c r="H166" s="151"/>
      <c r="I166" s="151"/>
      <c r="J166" s="151"/>
      <c r="K166" s="151"/>
      <c r="L166" s="151"/>
      <c r="M166" s="151"/>
      <c r="N166" s="224">
        <f>BK166</f>
        <v>0</v>
      </c>
      <c r="O166" s="225"/>
      <c r="P166" s="225"/>
      <c r="Q166" s="225"/>
      <c r="R166" s="152"/>
      <c r="T166" s="153"/>
      <c r="U166" s="150"/>
      <c r="V166" s="150"/>
      <c r="W166" s="154">
        <f>W167+W171+W176+W182+W186</f>
        <v>0</v>
      </c>
      <c r="X166" s="150"/>
      <c r="Y166" s="154">
        <f>Y167+Y171+Y176+Y182+Y186</f>
        <v>0.71279772799999996</v>
      </c>
      <c r="Z166" s="150"/>
      <c r="AA166" s="155">
        <f>AA167+AA171+AA176+AA182+AA186</f>
        <v>0.28511999999999998</v>
      </c>
      <c r="AR166" s="156" t="s">
        <v>178</v>
      </c>
      <c r="AT166" s="157" t="s">
        <v>76</v>
      </c>
      <c r="AU166" s="157" t="s">
        <v>77</v>
      </c>
      <c r="AY166" s="156" t="s">
        <v>199</v>
      </c>
      <c r="BK166" s="158">
        <f>BK167+BK171+BK176+BK182+BK186</f>
        <v>0</v>
      </c>
    </row>
    <row r="167" spans="2:65" s="9" customFormat="1" ht="19.95" customHeight="1">
      <c r="B167" s="149"/>
      <c r="C167" s="150"/>
      <c r="D167" s="159" t="s">
        <v>168</v>
      </c>
      <c r="E167" s="159"/>
      <c r="F167" s="159"/>
      <c r="G167" s="159"/>
      <c r="H167" s="159"/>
      <c r="I167" s="159"/>
      <c r="J167" s="159"/>
      <c r="K167" s="159"/>
      <c r="L167" s="159"/>
      <c r="M167" s="159"/>
      <c r="N167" s="226">
        <f>BK167</f>
        <v>0</v>
      </c>
      <c r="O167" s="227"/>
      <c r="P167" s="227"/>
      <c r="Q167" s="227"/>
      <c r="R167" s="152"/>
      <c r="T167" s="153"/>
      <c r="U167" s="150"/>
      <c r="V167" s="150"/>
      <c r="W167" s="154">
        <f>SUM(W168:W170)</f>
        <v>0</v>
      </c>
      <c r="X167" s="150"/>
      <c r="Y167" s="154">
        <f>SUM(Y168:Y170)</f>
        <v>0.19159852799999999</v>
      </c>
      <c r="Z167" s="150"/>
      <c r="AA167" s="155">
        <f>SUM(AA168:AA170)</f>
        <v>0.28511999999999998</v>
      </c>
      <c r="AR167" s="156" t="s">
        <v>178</v>
      </c>
      <c r="AT167" s="157" t="s">
        <v>76</v>
      </c>
      <c r="AU167" s="157" t="s">
        <v>85</v>
      </c>
      <c r="AY167" s="156" t="s">
        <v>199</v>
      </c>
      <c r="BK167" s="158">
        <f>SUM(BK168:BK170)</f>
        <v>0</v>
      </c>
    </row>
    <row r="168" spans="2:65" s="1" customFormat="1" ht="25.5" customHeight="1">
      <c r="B168" s="131"/>
      <c r="C168" s="160" t="s">
        <v>336</v>
      </c>
      <c r="D168" s="160" t="s">
        <v>200</v>
      </c>
      <c r="E168" s="161" t="s">
        <v>341</v>
      </c>
      <c r="F168" s="228" t="s">
        <v>342</v>
      </c>
      <c r="G168" s="228"/>
      <c r="H168" s="228"/>
      <c r="I168" s="228"/>
      <c r="J168" s="162" t="s">
        <v>251</v>
      </c>
      <c r="K168" s="163">
        <v>211.2</v>
      </c>
      <c r="L168" s="230">
        <v>0</v>
      </c>
      <c r="M168" s="230"/>
      <c r="N168" s="220">
        <f>ROUND(L168*K168,3)</f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>V168*K168</f>
        <v>0</v>
      </c>
      <c r="X168" s="166">
        <v>9.0718999999999999E-4</v>
      </c>
      <c r="Y168" s="166">
        <f>X168*K168</f>
        <v>0.19159852799999999</v>
      </c>
      <c r="Z168" s="166">
        <v>0</v>
      </c>
      <c r="AA168" s="167">
        <f>Z168*K168</f>
        <v>0</v>
      </c>
      <c r="AR168" s="18" t="s">
        <v>261</v>
      </c>
      <c r="AT168" s="18" t="s">
        <v>200</v>
      </c>
      <c r="AU168" s="18" t="s">
        <v>178</v>
      </c>
      <c r="AY168" s="18" t="s">
        <v>199</v>
      </c>
      <c r="BE168" s="105">
        <f>IF(U168="základná",N168,0)</f>
        <v>0</v>
      </c>
      <c r="BF168" s="105">
        <f>IF(U168="znížená",N168,0)</f>
        <v>0</v>
      </c>
      <c r="BG168" s="105">
        <f>IF(U168="zákl. prenesená",N168,0)</f>
        <v>0</v>
      </c>
      <c r="BH168" s="105">
        <f>IF(U168="zníž. prenesená",N168,0)</f>
        <v>0</v>
      </c>
      <c r="BI168" s="105">
        <f>IF(U168="nulová",N168,0)</f>
        <v>0</v>
      </c>
      <c r="BJ168" s="18" t="s">
        <v>178</v>
      </c>
      <c r="BK168" s="168">
        <f>ROUND(L168*K168,3)</f>
        <v>0</v>
      </c>
      <c r="BL168" s="18" t="s">
        <v>261</v>
      </c>
      <c r="BM168" s="18" t="s">
        <v>343</v>
      </c>
    </row>
    <row r="169" spans="2:65" s="1" customFormat="1" ht="25.5" customHeight="1">
      <c r="B169" s="131"/>
      <c r="C169" s="160" t="s">
        <v>340</v>
      </c>
      <c r="D169" s="160" t="s">
        <v>200</v>
      </c>
      <c r="E169" s="161" t="s">
        <v>345</v>
      </c>
      <c r="F169" s="228" t="s">
        <v>346</v>
      </c>
      <c r="G169" s="228"/>
      <c r="H169" s="228"/>
      <c r="I169" s="228"/>
      <c r="J169" s="162" t="s">
        <v>251</v>
      </c>
      <c r="K169" s="163">
        <v>211.2</v>
      </c>
      <c r="L169" s="230">
        <v>0</v>
      </c>
      <c r="M169" s="230"/>
      <c r="N169" s="220">
        <f>ROUND(L169*K169,3)</f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>V169*K169</f>
        <v>0</v>
      </c>
      <c r="X169" s="166">
        <v>0</v>
      </c>
      <c r="Y169" s="166">
        <f>X169*K169</f>
        <v>0</v>
      </c>
      <c r="Z169" s="166">
        <v>1.3500000000000001E-3</v>
      </c>
      <c r="AA169" s="167">
        <f>Z169*K169</f>
        <v>0.28511999999999998</v>
      </c>
      <c r="AR169" s="18" t="s">
        <v>261</v>
      </c>
      <c r="AT169" s="18" t="s">
        <v>200</v>
      </c>
      <c r="AU169" s="18" t="s">
        <v>178</v>
      </c>
      <c r="AY169" s="18" t="s">
        <v>199</v>
      </c>
      <c r="BE169" s="105">
        <f>IF(U169="základná",N169,0)</f>
        <v>0</v>
      </c>
      <c r="BF169" s="105">
        <f>IF(U169="znížená",N169,0)</f>
        <v>0</v>
      </c>
      <c r="BG169" s="105">
        <f>IF(U169="zákl. prenesená",N169,0)</f>
        <v>0</v>
      </c>
      <c r="BH169" s="105">
        <f>IF(U169="zníž. prenesená",N169,0)</f>
        <v>0</v>
      </c>
      <c r="BI169" s="105">
        <f>IF(U169="nulová",N169,0)</f>
        <v>0</v>
      </c>
      <c r="BJ169" s="18" t="s">
        <v>178</v>
      </c>
      <c r="BK169" s="168">
        <f>ROUND(L169*K169,3)</f>
        <v>0</v>
      </c>
      <c r="BL169" s="18" t="s">
        <v>261</v>
      </c>
      <c r="BM169" s="18" t="s">
        <v>347</v>
      </c>
    </row>
    <row r="170" spans="2:65" s="1" customFormat="1" ht="25.5" customHeight="1">
      <c r="B170" s="131"/>
      <c r="C170" s="160" t="s">
        <v>344</v>
      </c>
      <c r="D170" s="160" t="s">
        <v>200</v>
      </c>
      <c r="E170" s="161" t="s">
        <v>628</v>
      </c>
      <c r="F170" s="228" t="s">
        <v>629</v>
      </c>
      <c r="G170" s="228"/>
      <c r="H170" s="228"/>
      <c r="I170" s="228"/>
      <c r="J170" s="162" t="s">
        <v>334</v>
      </c>
      <c r="K170" s="164">
        <v>0</v>
      </c>
      <c r="L170" s="230">
        <v>0</v>
      </c>
      <c r="M170" s="230"/>
      <c r="N170" s="220">
        <f>ROUND(L170*K170,3)</f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8" t="s">
        <v>261</v>
      </c>
      <c r="AT170" s="18" t="s">
        <v>200</v>
      </c>
      <c r="AU170" s="18" t="s">
        <v>178</v>
      </c>
      <c r="AY170" s="18" t="s">
        <v>199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178</v>
      </c>
      <c r="BK170" s="168">
        <f>ROUND(L170*K170,3)</f>
        <v>0</v>
      </c>
      <c r="BL170" s="18" t="s">
        <v>261</v>
      </c>
      <c r="BM170" s="18" t="s">
        <v>1812</v>
      </c>
    </row>
    <row r="171" spans="2:65" s="9" customFormat="1" ht="29.85" customHeight="1">
      <c r="B171" s="149"/>
      <c r="C171" s="150"/>
      <c r="D171" s="159" t="s">
        <v>866</v>
      </c>
      <c r="E171" s="159"/>
      <c r="F171" s="159"/>
      <c r="G171" s="159"/>
      <c r="H171" s="159"/>
      <c r="I171" s="159"/>
      <c r="J171" s="159"/>
      <c r="K171" s="159"/>
      <c r="L171" s="159"/>
      <c r="M171" s="159"/>
      <c r="N171" s="222">
        <f>BK171</f>
        <v>0</v>
      </c>
      <c r="O171" s="223"/>
      <c r="P171" s="223"/>
      <c r="Q171" s="223"/>
      <c r="R171" s="152"/>
      <c r="T171" s="153"/>
      <c r="U171" s="150"/>
      <c r="V171" s="150"/>
      <c r="W171" s="154">
        <f>SUM(W172:W175)</f>
        <v>0</v>
      </c>
      <c r="X171" s="150"/>
      <c r="Y171" s="154">
        <f>SUM(Y172:Y175)</f>
        <v>0.40379999999999999</v>
      </c>
      <c r="Z171" s="150"/>
      <c r="AA171" s="155">
        <f>SUM(AA172:AA175)</f>
        <v>0</v>
      </c>
      <c r="AR171" s="156" t="s">
        <v>178</v>
      </c>
      <c r="AT171" s="157" t="s">
        <v>76</v>
      </c>
      <c r="AU171" s="157" t="s">
        <v>85</v>
      </c>
      <c r="AY171" s="156" t="s">
        <v>199</v>
      </c>
      <c r="BK171" s="158">
        <f>SUM(BK172:BK175)</f>
        <v>0</v>
      </c>
    </row>
    <row r="172" spans="2:65" s="1" customFormat="1" ht="25.5" customHeight="1">
      <c r="B172" s="131"/>
      <c r="C172" s="160" t="s">
        <v>348</v>
      </c>
      <c r="D172" s="160" t="s">
        <v>200</v>
      </c>
      <c r="E172" s="161" t="s">
        <v>934</v>
      </c>
      <c r="F172" s="228" t="s">
        <v>935</v>
      </c>
      <c r="G172" s="228"/>
      <c r="H172" s="228"/>
      <c r="I172" s="228"/>
      <c r="J172" s="162" t="s">
        <v>251</v>
      </c>
      <c r="K172" s="163">
        <v>146.4</v>
      </c>
      <c r="L172" s="230">
        <v>0</v>
      </c>
      <c r="M172" s="230"/>
      <c r="N172" s="220">
        <f>ROUND(L172*K172,3)</f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>V172*K172</f>
        <v>0</v>
      </c>
      <c r="X172" s="166">
        <v>1E-4</v>
      </c>
      <c r="Y172" s="166">
        <f>X172*K172</f>
        <v>1.4640000000000002E-2</v>
      </c>
      <c r="Z172" s="166">
        <v>0</v>
      </c>
      <c r="AA172" s="167">
        <f>Z172*K172</f>
        <v>0</v>
      </c>
      <c r="AR172" s="18" t="s">
        <v>261</v>
      </c>
      <c r="AT172" s="18" t="s">
        <v>200</v>
      </c>
      <c r="AU172" s="18" t="s">
        <v>178</v>
      </c>
      <c r="AY172" s="18" t="s">
        <v>199</v>
      </c>
      <c r="BE172" s="105">
        <f>IF(U172="základná",N172,0)</f>
        <v>0</v>
      </c>
      <c r="BF172" s="105">
        <f>IF(U172="znížená",N172,0)</f>
        <v>0</v>
      </c>
      <c r="BG172" s="105">
        <f>IF(U172="zákl. prenesená",N172,0)</f>
        <v>0</v>
      </c>
      <c r="BH172" s="105">
        <f>IF(U172="zníž. prenesená",N172,0)</f>
        <v>0</v>
      </c>
      <c r="BI172" s="105">
        <f>IF(U172="nulová",N172,0)</f>
        <v>0</v>
      </c>
      <c r="BJ172" s="18" t="s">
        <v>178</v>
      </c>
      <c r="BK172" s="168">
        <f>ROUND(L172*K172,3)</f>
        <v>0</v>
      </c>
      <c r="BL172" s="18" t="s">
        <v>261</v>
      </c>
      <c r="BM172" s="18" t="s">
        <v>1813</v>
      </c>
    </row>
    <row r="173" spans="2:65" s="1" customFormat="1" ht="25.5" customHeight="1">
      <c r="B173" s="131"/>
      <c r="C173" s="169" t="s">
        <v>352</v>
      </c>
      <c r="D173" s="169" t="s">
        <v>327</v>
      </c>
      <c r="E173" s="170" t="s">
        <v>1814</v>
      </c>
      <c r="F173" s="229" t="s">
        <v>1815</v>
      </c>
      <c r="G173" s="229"/>
      <c r="H173" s="229"/>
      <c r="I173" s="229"/>
      <c r="J173" s="171" t="s">
        <v>316</v>
      </c>
      <c r="K173" s="172">
        <v>46</v>
      </c>
      <c r="L173" s="231">
        <v>0</v>
      </c>
      <c r="M173" s="231"/>
      <c r="N173" s="221">
        <f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>V173*K173</f>
        <v>0</v>
      </c>
      <c r="X173" s="166">
        <v>8.4600000000000005E-3</v>
      </c>
      <c r="Y173" s="166">
        <f>X173*K173</f>
        <v>0.38916000000000001</v>
      </c>
      <c r="Z173" s="166">
        <v>0</v>
      </c>
      <c r="AA173" s="167">
        <f>Z173*K173</f>
        <v>0</v>
      </c>
      <c r="AR173" s="18" t="s">
        <v>326</v>
      </c>
      <c r="AT173" s="18" t="s">
        <v>327</v>
      </c>
      <c r="AU173" s="18" t="s">
        <v>178</v>
      </c>
      <c r="AY173" s="18" t="s">
        <v>199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178</v>
      </c>
      <c r="BK173" s="168">
        <f>ROUND(L173*K173,3)</f>
        <v>0</v>
      </c>
      <c r="BL173" s="18" t="s">
        <v>261</v>
      </c>
      <c r="BM173" s="18" t="s">
        <v>1816</v>
      </c>
    </row>
    <row r="174" spans="2:65" s="1" customFormat="1" ht="25.5" customHeight="1">
      <c r="B174" s="131"/>
      <c r="C174" s="169" t="s">
        <v>356</v>
      </c>
      <c r="D174" s="169" t="s">
        <v>327</v>
      </c>
      <c r="E174" s="170" t="s">
        <v>1817</v>
      </c>
      <c r="F174" s="229" t="s">
        <v>1818</v>
      </c>
      <c r="G174" s="229"/>
      <c r="H174" s="229"/>
      <c r="I174" s="229"/>
      <c r="J174" s="171" t="s">
        <v>316</v>
      </c>
      <c r="K174" s="172">
        <v>2</v>
      </c>
      <c r="L174" s="231">
        <v>0</v>
      </c>
      <c r="M174" s="231"/>
      <c r="N174" s="221">
        <f>ROUND(L174*K174,3)</f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8" t="s">
        <v>326</v>
      </c>
      <c r="AT174" s="18" t="s">
        <v>327</v>
      </c>
      <c r="AU174" s="18" t="s">
        <v>178</v>
      </c>
      <c r="AY174" s="18" t="s">
        <v>199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178</v>
      </c>
      <c r="BK174" s="168">
        <f>ROUND(L174*K174,3)</f>
        <v>0</v>
      </c>
      <c r="BL174" s="18" t="s">
        <v>261</v>
      </c>
      <c r="BM174" s="18" t="s">
        <v>1819</v>
      </c>
    </row>
    <row r="175" spans="2:65" s="1" customFormat="1" ht="25.5" customHeight="1">
      <c r="B175" s="131"/>
      <c r="C175" s="160" t="s">
        <v>360</v>
      </c>
      <c r="D175" s="160" t="s">
        <v>200</v>
      </c>
      <c r="E175" s="161" t="s">
        <v>1433</v>
      </c>
      <c r="F175" s="228" t="s">
        <v>1434</v>
      </c>
      <c r="G175" s="228"/>
      <c r="H175" s="228"/>
      <c r="I175" s="228"/>
      <c r="J175" s="162" t="s">
        <v>334</v>
      </c>
      <c r="K175" s="164">
        <v>0</v>
      </c>
      <c r="L175" s="230">
        <v>0</v>
      </c>
      <c r="M175" s="230"/>
      <c r="N175" s="220">
        <f>ROUND(L175*K175,3)</f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>IF(U175="základná",N175,0)</f>
        <v>0</v>
      </c>
      <c r="BF175" s="105">
        <f>IF(U175="znížená",N175,0)</f>
        <v>0</v>
      </c>
      <c r="BG175" s="105">
        <f>IF(U175="zákl. prenesená",N175,0)</f>
        <v>0</v>
      </c>
      <c r="BH175" s="105">
        <f>IF(U175="zníž. prenesená",N175,0)</f>
        <v>0</v>
      </c>
      <c r="BI175" s="105">
        <f>IF(U175="nulová",N175,0)</f>
        <v>0</v>
      </c>
      <c r="BJ175" s="18" t="s">
        <v>178</v>
      </c>
      <c r="BK175" s="168">
        <f>ROUND(L175*K175,3)</f>
        <v>0</v>
      </c>
      <c r="BL175" s="18" t="s">
        <v>261</v>
      </c>
      <c r="BM175" s="18" t="s">
        <v>1820</v>
      </c>
    </row>
    <row r="176" spans="2:65" s="9" customFormat="1" ht="29.85" customHeight="1">
      <c r="B176" s="149"/>
      <c r="C176" s="150"/>
      <c r="D176" s="159" t="s">
        <v>169</v>
      </c>
      <c r="E176" s="159"/>
      <c r="F176" s="159"/>
      <c r="G176" s="159"/>
      <c r="H176" s="159"/>
      <c r="I176" s="159"/>
      <c r="J176" s="159"/>
      <c r="K176" s="159"/>
      <c r="L176" s="159"/>
      <c r="M176" s="159"/>
      <c r="N176" s="222">
        <f>BK176</f>
        <v>0</v>
      </c>
      <c r="O176" s="223"/>
      <c r="P176" s="223"/>
      <c r="Q176" s="223"/>
      <c r="R176" s="152"/>
      <c r="T176" s="153"/>
      <c r="U176" s="150"/>
      <c r="V176" s="150"/>
      <c r="W176" s="154">
        <f>SUM(W177:W181)</f>
        <v>0</v>
      </c>
      <c r="X176" s="150"/>
      <c r="Y176" s="154">
        <f>SUM(Y177:Y181)</f>
        <v>2.6199999999999999E-3</v>
      </c>
      <c r="Z176" s="150"/>
      <c r="AA176" s="155">
        <f>SUM(AA177:AA181)</f>
        <v>0</v>
      </c>
      <c r="AR176" s="156" t="s">
        <v>178</v>
      </c>
      <c r="AT176" s="157" t="s">
        <v>76</v>
      </c>
      <c r="AU176" s="157" t="s">
        <v>85</v>
      </c>
      <c r="AY176" s="156" t="s">
        <v>199</v>
      </c>
      <c r="BK176" s="158">
        <f>SUM(BK177:BK181)</f>
        <v>0</v>
      </c>
    </row>
    <row r="177" spans="2:65" s="1" customFormat="1" ht="38.25" customHeight="1">
      <c r="B177" s="131"/>
      <c r="C177" s="160" t="s">
        <v>364</v>
      </c>
      <c r="D177" s="160" t="s">
        <v>200</v>
      </c>
      <c r="E177" s="161" t="s">
        <v>1821</v>
      </c>
      <c r="F177" s="228" t="s">
        <v>1822</v>
      </c>
      <c r="G177" s="228"/>
      <c r="H177" s="228"/>
      <c r="I177" s="228"/>
      <c r="J177" s="162" t="s">
        <v>316</v>
      </c>
      <c r="K177" s="163">
        <v>1</v>
      </c>
      <c r="L177" s="230">
        <v>0</v>
      </c>
      <c r="M177" s="230"/>
      <c r="N177" s="220">
        <f>ROUND(L177*K177,3)</f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>V177*K177</f>
        <v>0</v>
      </c>
      <c r="X177" s="166">
        <v>2.0000000000000002E-5</v>
      </c>
      <c r="Y177" s="166">
        <f>X177*K177</f>
        <v>2.0000000000000002E-5</v>
      </c>
      <c r="Z177" s="166">
        <v>0</v>
      </c>
      <c r="AA177" s="167">
        <f>Z177*K177</f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>IF(U177="základná",N177,0)</f>
        <v>0</v>
      </c>
      <c r="BF177" s="105">
        <f>IF(U177="znížená",N177,0)</f>
        <v>0</v>
      </c>
      <c r="BG177" s="105">
        <f>IF(U177="zákl. prenesená",N177,0)</f>
        <v>0</v>
      </c>
      <c r="BH177" s="105">
        <f>IF(U177="zníž. prenesená",N177,0)</f>
        <v>0</v>
      </c>
      <c r="BI177" s="105">
        <f>IF(U177="nulová",N177,0)</f>
        <v>0</v>
      </c>
      <c r="BJ177" s="18" t="s">
        <v>178</v>
      </c>
      <c r="BK177" s="168">
        <f>ROUND(L177*K177,3)</f>
        <v>0</v>
      </c>
      <c r="BL177" s="18" t="s">
        <v>261</v>
      </c>
      <c r="BM177" s="18" t="s">
        <v>1823</v>
      </c>
    </row>
    <row r="178" spans="2:65" s="1" customFormat="1" ht="25.5" customHeight="1">
      <c r="B178" s="131"/>
      <c r="C178" s="169" t="s">
        <v>368</v>
      </c>
      <c r="D178" s="169" t="s">
        <v>327</v>
      </c>
      <c r="E178" s="170" t="s">
        <v>1824</v>
      </c>
      <c r="F178" s="229" t="s">
        <v>1825</v>
      </c>
      <c r="G178" s="229"/>
      <c r="H178" s="229"/>
      <c r="I178" s="229"/>
      <c r="J178" s="171" t="s">
        <v>316</v>
      </c>
      <c r="K178" s="172">
        <v>1</v>
      </c>
      <c r="L178" s="231">
        <v>0</v>
      </c>
      <c r="M178" s="231"/>
      <c r="N178" s="221">
        <f>ROUND(L178*K178,3)</f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>V178*K178</f>
        <v>0</v>
      </c>
      <c r="X178" s="166">
        <v>2.5999999999999999E-3</v>
      </c>
      <c r="Y178" s="166">
        <f>X178*K178</f>
        <v>2.5999999999999999E-3</v>
      </c>
      <c r="Z178" s="166">
        <v>0</v>
      </c>
      <c r="AA178" s="167">
        <f>Z178*K178</f>
        <v>0</v>
      </c>
      <c r="AR178" s="18" t="s">
        <v>326</v>
      </c>
      <c r="AT178" s="18" t="s">
        <v>327</v>
      </c>
      <c r="AU178" s="18" t="s">
        <v>178</v>
      </c>
      <c r="AY178" s="18" t="s">
        <v>199</v>
      </c>
      <c r="BE178" s="105">
        <f>IF(U178="základná",N178,0)</f>
        <v>0</v>
      </c>
      <c r="BF178" s="105">
        <f>IF(U178="znížená",N178,0)</f>
        <v>0</v>
      </c>
      <c r="BG178" s="105">
        <f>IF(U178="zákl. prenesená",N178,0)</f>
        <v>0</v>
      </c>
      <c r="BH178" s="105">
        <f>IF(U178="zníž. prenesená",N178,0)</f>
        <v>0</v>
      </c>
      <c r="BI178" s="105">
        <f>IF(U178="nulová",N178,0)</f>
        <v>0</v>
      </c>
      <c r="BJ178" s="18" t="s">
        <v>178</v>
      </c>
      <c r="BK178" s="168">
        <f>ROUND(L178*K178,3)</f>
        <v>0</v>
      </c>
      <c r="BL178" s="18" t="s">
        <v>261</v>
      </c>
      <c r="BM178" s="18" t="s">
        <v>1826</v>
      </c>
    </row>
    <row r="179" spans="2:65" s="1" customFormat="1" ht="25.5" customHeight="1">
      <c r="B179" s="131"/>
      <c r="C179" s="160" t="s">
        <v>372</v>
      </c>
      <c r="D179" s="160" t="s">
        <v>200</v>
      </c>
      <c r="E179" s="161" t="s">
        <v>1827</v>
      </c>
      <c r="F179" s="228" t="s">
        <v>1828</v>
      </c>
      <c r="G179" s="228"/>
      <c r="H179" s="228"/>
      <c r="I179" s="228"/>
      <c r="J179" s="162" t="s">
        <v>316</v>
      </c>
      <c r="K179" s="163">
        <v>1</v>
      </c>
      <c r="L179" s="230">
        <v>0</v>
      </c>
      <c r="M179" s="230"/>
      <c r="N179" s="220">
        <f>ROUND(L179*K179,3)</f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>IF(U179="základná",N179,0)</f>
        <v>0</v>
      </c>
      <c r="BF179" s="105">
        <f>IF(U179="znížená",N179,0)</f>
        <v>0</v>
      </c>
      <c r="BG179" s="105">
        <f>IF(U179="zákl. prenesená",N179,0)</f>
        <v>0</v>
      </c>
      <c r="BH179" s="105">
        <f>IF(U179="zníž. prenesená",N179,0)</f>
        <v>0</v>
      </c>
      <c r="BI179" s="105">
        <f>IF(U179="nulová",N179,0)</f>
        <v>0</v>
      </c>
      <c r="BJ179" s="18" t="s">
        <v>178</v>
      </c>
      <c r="BK179" s="168">
        <f>ROUND(L179*K179,3)</f>
        <v>0</v>
      </c>
      <c r="BL179" s="18" t="s">
        <v>261</v>
      </c>
      <c r="BM179" s="18" t="s">
        <v>1829</v>
      </c>
    </row>
    <row r="180" spans="2:65" s="1" customFormat="1" ht="25.5" customHeight="1">
      <c r="B180" s="131"/>
      <c r="C180" s="160" t="s">
        <v>376</v>
      </c>
      <c r="D180" s="160" t="s">
        <v>200</v>
      </c>
      <c r="E180" s="161" t="s">
        <v>369</v>
      </c>
      <c r="F180" s="228" t="s">
        <v>370</v>
      </c>
      <c r="G180" s="228"/>
      <c r="H180" s="228"/>
      <c r="I180" s="228"/>
      <c r="J180" s="162" t="s">
        <v>203</v>
      </c>
      <c r="K180" s="163">
        <v>107.96</v>
      </c>
      <c r="L180" s="230">
        <v>0</v>
      </c>
      <c r="M180" s="230"/>
      <c r="N180" s="220">
        <f>ROUND(L180*K180,3)</f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8" t="s">
        <v>204</v>
      </c>
      <c r="AT180" s="18" t="s">
        <v>200</v>
      </c>
      <c r="AU180" s="18" t="s">
        <v>178</v>
      </c>
      <c r="AY180" s="18" t="s">
        <v>199</v>
      </c>
      <c r="BE180" s="105">
        <f>IF(U180="základná",N180,0)</f>
        <v>0</v>
      </c>
      <c r="BF180" s="105">
        <f>IF(U180="znížená",N180,0)</f>
        <v>0</v>
      </c>
      <c r="BG180" s="105">
        <f>IF(U180="zákl. prenesená",N180,0)</f>
        <v>0</v>
      </c>
      <c r="BH180" s="105">
        <f>IF(U180="zníž. prenesená",N180,0)</f>
        <v>0</v>
      </c>
      <c r="BI180" s="105">
        <f>IF(U180="nulová",N180,0)</f>
        <v>0</v>
      </c>
      <c r="BJ180" s="18" t="s">
        <v>178</v>
      </c>
      <c r="BK180" s="168">
        <f>ROUND(L180*K180,3)</f>
        <v>0</v>
      </c>
      <c r="BL180" s="18" t="s">
        <v>204</v>
      </c>
      <c r="BM180" s="18" t="s">
        <v>1830</v>
      </c>
    </row>
    <row r="181" spans="2:65" s="1" customFormat="1" ht="38.25" customHeight="1">
      <c r="B181" s="131"/>
      <c r="C181" s="160" t="s">
        <v>380</v>
      </c>
      <c r="D181" s="160" t="s">
        <v>200</v>
      </c>
      <c r="E181" s="161" t="s">
        <v>1442</v>
      </c>
      <c r="F181" s="228" t="s">
        <v>1443</v>
      </c>
      <c r="G181" s="228"/>
      <c r="H181" s="228"/>
      <c r="I181" s="228"/>
      <c r="J181" s="162" t="s">
        <v>334</v>
      </c>
      <c r="K181" s="164">
        <v>0</v>
      </c>
      <c r="L181" s="230">
        <v>0</v>
      </c>
      <c r="M181" s="230"/>
      <c r="N181" s="220">
        <f>ROUND(L181*K181,3)</f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8" t="s">
        <v>261</v>
      </c>
      <c r="AT181" s="18" t="s">
        <v>200</v>
      </c>
      <c r="AU181" s="18" t="s">
        <v>178</v>
      </c>
      <c r="AY181" s="18" t="s">
        <v>199</v>
      </c>
      <c r="BE181" s="105">
        <f>IF(U181="základná",N181,0)</f>
        <v>0</v>
      </c>
      <c r="BF181" s="105">
        <f>IF(U181="znížená",N181,0)</f>
        <v>0</v>
      </c>
      <c r="BG181" s="105">
        <f>IF(U181="zákl. prenesená",N181,0)</f>
        <v>0</v>
      </c>
      <c r="BH181" s="105">
        <f>IF(U181="zníž. prenesená",N181,0)</f>
        <v>0</v>
      </c>
      <c r="BI181" s="105">
        <f>IF(U181="nulová",N181,0)</f>
        <v>0</v>
      </c>
      <c r="BJ181" s="18" t="s">
        <v>178</v>
      </c>
      <c r="BK181" s="168">
        <f>ROUND(L181*K181,3)</f>
        <v>0</v>
      </c>
      <c r="BL181" s="18" t="s">
        <v>261</v>
      </c>
      <c r="BM181" s="18" t="s">
        <v>1831</v>
      </c>
    </row>
    <row r="182" spans="2:65" s="9" customFormat="1" ht="29.85" customHeight="1">
      <c r="B182" s="149"/>
      <c r="C182" s="150"/>
      <c r="D182" s="159" t="s">
        <v>171</v>
      </c>
      <c r="E182" s="159"/>
      <c r="F182" s="159"/>
      <c r="G182" s="159"/>
      <c r="H182" s="159"/>
      <c r="I182" s="159"/>
      <c r="J182" s="159"/>
      <c r="K182" s="159"/>
      <c r="L182" s="159"/>
      <c r="M182" s="159"/>
      <c r="N182" s="222">
        <f>BK182</f>
        <v>0</v>
      </c>
      <c r="O182" s="223"/>
      <c r="P182" s="223"/>
      <c r="Q182" s="223"/>
      <c r="R182" s="152"/>
      <c r="T182" s="153"/>
      <c r="U182" s="150"/>
      <c r="V182" s="150"/>
      <c r="W182" s="154">
        <f>SUM(W183:W185)</f>
        <v>0</v>
      </c>
      <c r="X182" s="150"/>
      <c r="Y182" s="154">
        <f>SUM(Y183:Y185)</f>
        <v>0.1012792</v>
      </c>
      <c r="Z182" s="150"/>
      <c r="AA182" s="155">
        <f>SUM(AA183:AA185)</f>
        <v>0</v>
      </c>
      <c r="AR182" s="156" t="s">
        <v>178</v>
      </c>
      <c r="AT182" s="157" t="s">
        <v>76</v>
      </c>
      <c r="AU182" s="157" t="s">
        <v>85</v>
      </c>
      <c r="AY182" s="156" t="s">
        <v>199</v>
      </c>
      <c r="BK182" s="158">
        <f>SUM(BK183:BK185)</f>
        <v>0</v>
      </c>
    </row>
    <row r="183" spans="2:65" s="1" customFormat="1" ht="38.25" customHeight="1">
      <c r="B183" s="131"/>
      <c r="C183" s="160" t="s">
        <v>384</v>
      </c>
      <c r="D183" s="160" t="s">
        <v>200</v>
      </c>
      <c r="E183" s="161" t="s">
        <v>409</v>
      </c>
      <c r="F183" s="228" t="s">
        <v>410</v>
      </c>
      <c r="G183" s="228"/>
      <c r="H183" s="228"/>
      <c r="I183" s="228"/>
      <c r="J183" s="162" t="s">
        <v>203</v>
      </c>
      <c r="K183" s="163">
        <v>230.18</v>
      </c>
      <c r="L183" s="230">
        <v>0</v>
      </c>
      <c r="M183" s="230"/>
      <c r="N183" s="220">
        <f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8" t="s">
        <v>261</v>
      </c>
      <c r="AT183" s="18" t="s">
        <v>200</v>
      </c>
      <c r="AU183" s="18" t="s">
        <v>178</v>
      </c>
      <c r="AY183" s="18" t="s">
        <v>199</v>
      </c>
      <c r="BE183" s="105">
        <f>IF(U183="základná",N183,0)</f>
        <v>0</v>
      </c>
      <c r="BF183" s="105">
        <f>IF(U183="znížená",N183,0)</f>
        <v>0</v>
      </c>
      <c r="BG183" s="105">
        <f>IF(U183="zákl. prenesená",N183,0)</f>
        <v>0</v>
      </c>
      <c r="BH183" s="105">
        <f>IF(U183="zníž. prenesená",N183,0)</f>
        <v>0</v>
      </c>
      <c r="BI183" s="105">
        <f>IF(U183="nulová",N183,0)</f>
        <v>0</v>
      </c>
      <c r="BJ183" s="18" t="s">
        <v>178</v>
      </c>
      <c r="BK183" s="168">
        <f>ROUND(L183*K183,3)</f>
        <v>0</v>
      </c>
      <c r="BL183" s="18" t="s">
        <v>261</v>
      </c>
      <c r="BM183" s="18" t="s">
        <v>1832</v>
      </c>
    </row>
    <row r="184" spans="2:65" s="1" customFormat="1" ht="25.5" customHeight="1">
      <c r="B184" s="131"/>
      <c r="C184" s="160" t="s">
        <v>388</v>
      </c>
      <c r="D184" s="160" t="s">
        <v>200</v>
      </c>
      <c r="E184" s="161" t="s">
        <v>974</v>
      </c>
      <c r="F184" s="228" t="s">
        <v>975</v>
      </c>
      <c r="G184" s="228"/>
      <c r="H184" s="228"/>
      <c r="I184" s="228"/>
      <c r="J184" s="162" t="s">
        <v>203</v>
      </c>
      <c r="K184" s="163">
        <v>230.18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3.1E-4</v>
      </c>
      <c r="Y184" s="166">
        <f>X184*K184</f>
        <v>7.1355799999999997E-2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1833</v>
      </c>
    </row>
    <row r="185" spans="2:65" s="1" customFormat="1" ht="25.5" customHeight="1">
      <c r="B185" s="131"/>
      <c r="C185" s="160" t="s">
        <v>392</v>
      </c>
      <c r="D185" s="160" t="s">
        <v>200</v>
      </c>
      <c r="E185" s="161" t="s">
        <v>417</v>
      </c>
      <c r="F185" s="228" t="s">
        <v>418</v>
      </c>
      <c r="G185" s="228"/>
      <c r="H185" s="228"/>
      <c r="I185" s="228"/>
      <c r="J185" s="162" t="s">
        <v>203</v>
      </c>
      <c r="K185" s="163">
        <v>230.18</v>
      </c>
      <c r="L185" s="230">
        <v>0</v>
      </c>
      <c r="M185" s="230"/>
      <c r="N185" s="220">
        <f>ROUND(L185*K185,3)</f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>V185*K185</f>
        <v>0</v>
      </c>
      <c r="X185" s="166">
        <v>1.2999999999999999E-4</v>
      </c>
      <c r="Y185" s="166">
        <f>X185*K185</f>
        <v>2.9923399999999999E-2</v>
      </c>
      <c r="Z185" s="166">
        <v>0</v>
      </c>
      <c r="AA185" s="167">
        <f>Z185*K185</f>
        <v>0</v>
      </c>
      <c r="AR185" s="18" t="s">
        <v>261</v>
      </c>
      <c r="AT185" s="18" t="s">
        <v>200</v>
      </c>
      <c r="AU185" s="18" t="s">
        <v>178</v>
      </c>
      <c r="AY185" s="18" t="s">
        <v>199</v>
      </c>
      <c r="BE185" s="105">
        <f>IF(U185="základná",N185,0)</f>
        <v>0</v>
      </c>
      <c r="BF185" s="105">
        <f>IF(U185="znížená",N185,0)</f>
        <v>0</v>
      </c>
      <c r="BG185" s="105">
        <f>IF(U185="zákl. prenesená",N185,0)</f>
        <v>0</v>
      </c>
      <c r="BH185" s="105">
        <f>IF(U185="zníž. prenesená",N185,0)</f>
        <v>0</v>
      </c>
      <c r="BI185" s="105">
        <f>IF(U185="nulová",N185,0)</f>
        <v>0</v>
      </c>
      <c r="BJ185" s="18" t="s">
        <v>178</v>
      </c>
      <c r="BK185" s="168">
        <f>ROUND(L185*K185,3)</f>
        <v>0</v>
      </c>
      <c r="BL185" s="18" t="s">
        <v>261</v>
      </c>
      <c r="BM185" s="18" t="s">
        <v>1834</v>
      </c>
    </row>
    <row r="186" spans="2:65" s="9" customFormat="1" ht="29.85" customHeight="1">
      <c r="B186" s="149"/>
      <c r="C186" s="150"/>
      <c r="D186" s="159" t="s">
        <v>867</v>
      </c>
      <c r="E186" s="159"/>
      <c r="F186" s="159"/>
      <c r="G186" s="159"/>
      <c r="H186" s="159"/>
      <c r="I186" s="159"/>
      <c r="J186" s="159"/>
      <c r="K186" s="159"/>
      <c r="L186" s="159"/>
      <c r="M186" s="159"/>
      <c r="N186" s="222">
        <f>BK186</f>
        <v>0</v>
      </c>
      <c r="O186" s="223"/>
      <c r="P186" s="223"/>
      <c r="Q186" s="223"/>
      <c r="R186" s="152"/>
      <c r="T186" s="153"/>
      <c r="U186" s="150"/>
      <c r="V186" s="150"/>
      <c r="W186" s="154">
        <f>SUM(W187:W188)</f>
        <v>0</v>
      </c>
      <c r="X186" s="150"/>
      <c r="Y186" s="154">
        <f>SUM(Y187:Y188)</f>
        <v>1.3500000000000002E-2</v>
      </c>
      <c r="Z186" s="150"/>
      <c r="AA186" s="155">
        <f>SUM(AA187:AA188)</f>
        <v>0</v>
      </c>
      <c r="AR186" s="156" t="s">
        <v>178</v>
      </c>
      <c r="AT186" s="157" t="s">
        <v>76</v>
      </c>
      <c r="AU186" s="157" t="s">
        <v>85</v>
      </c>
      <c r="AY186" s="156" t="s">
        <v>199</v>
      </c>
      <c r="BK186" s="158">
        <f>SUM(BK187:BK188)</f>
        <v>0</v>
      </c>
    </row>
    <row r="187" spans="2:65" s="1" customFormat="1" ht="16.5" customHeight="1">
      <c r="B187" s="131"/>
      <c r="C187" s="160" t="s">
        <v>396</v>
      </c>
      <c r="D187" s="160" t="s">
        <v>200</v>
      </c>
      <c r="E187" s="161" t="s">
        <v>978</v>
      </c>
      <c r="F187" s="228" t="s">
        <v>979</v>
      </c>
      <c r="G187" s="228"/>
      <c r="H187" s="228"/>
      <c r="I187" s="228"/>
      <c r="J187" s="162" t="s">
        <v>203</v>
      </c>
      <c r="K187" s="163">
        <v>7.5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261</v>
      </c>
      <c r="AT187" s="18" t="s">
        <v>200</v>
      </c>
      <c r="AU187" s="18" t="s">
        <v>178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261</v>
      </c>
      <c r="BM187" s="18" t="s">
        <v>1835</v>
      </c>
    </row>
    <row r="188" spans="2:65" s="1" customFormat="1" ht="25.5" customHeight="1">
      <c r="B188" s="131"/>
      <c r="C188" s="160" t="s">
        <v>400</v>
      </c>
      <c r="D188" s="160" t="s">
        <v>200</v>
      </c>
      <c r="E188" s="161" t="s">
        <v>981</v>
      </c>
      <c r="F188" s="228" t="s">
        <v>1836</v>
      </c>
      <c r="G188" s="228"/>
      <c r="H188" s="228"/>
      <c r="I188" s="228"/>
      <c r="J188" s="162" t="s">
        <v>203</v>
      </c>
      <c r="K188" s="163">
        <v>75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1.8000000000000001E-4</v>
      </c>
      <c r="Y188" s="166">
        <f>X188*K188</f>
        <v>1.3500000000000002E-2</v>
      </c>
      <c r="Z188" s="166">
        <v>0</v>
      </c>
      <c r="AA188" s="167">
        <f>Z188*K188</f>
        <v>0</v>
      </c>
      <c r="AR188" s="18" t="s">
        <v>261</v>
      </c>
      <c r="AT188" s="18" t="s">
        <v>200</v>
      </c>
      <c r="AU188" s="18" t="s">
        <v>178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261</v>
      </c>
      <c r="BM188" s="18" t="s">
        <v>1837</v>
      </c>
    </row>
    <row r="189" spans="2:65" s="9" customFormat="1" ht="37.35" customHeight="1">
      <c r="B189" s="149"/>
      <c r="C189" s="150"/>
      <c r="D189" s="151" t="s">
        <v>172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259">
        <f>BK189</f>
        <v>0</v>
      </c>
      <c r="O189" s="260"/>
      <c r="P189" s="260"/>
      <c r="Q189" s="260"/>
      <c r="R189" s="152"/>
      <c r="T189" s="153"/>
      <c r="U189" s="150"/>
      <c r="V189" s="150"/>
      <c r="W189" s="154">
        <f>SUM(W190:W194)</f>
        <v>0</v>
      </c>
      <c r="X189" s="150"/>
      <c r="Y189" s="154">
        <f>SUM(Y190:Y194)</f>
        <v>0</v>
      </c>
      <c r="Z189" s="150"/>
      <c r="AA189" s="155">
        <f>SUM(AA190:AA194)</f>
        <v>0</v>
      </c>
      <c r="AR189" s="156" t="s">
        <v>204</v>
      </c>
      <c r="AT189" s="157" t="s">
        <v>76</v>
      </c>
      <c r="AU189" s="157" t="s">
        <v>77</v>
      </c>
      <c r="AY189" s="156" t="s">
        <v>199</v>
      </c>
      <c r="BK189" s="158">
        <f>SUM(BK190:BK194)</f>
        <v>0</v>
      </c>
    </row>
    <row r="190" spans="2:65" s="1" customFormat="1" ht="51" customHeight="1">
      <c r="B190" s="131"/>
      <c r="C190" s="160" t="s">
        <v>404</v>
      </c>
      <c r="D190" s="160" t="s">
        <v>200</v>
      </c>
      <c r="E190" s="161" t="s">
        <v>85</v>
      </c>
      <c r="F190" s="228" t="s">
        <v>421</v>
      </c>
      <c r="G190" s="228"/>
      <c r="H190" s="228"/>
      <c r="I190" s="228"/>
      <c r="J190" s="162" t="s">
        <v>5</v>
      </c>
      <c r="K190" s="163">
        <v>0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422</v>
      </c>
      <c r="AT190" s="18" t="s">
        <v>200</v>
      </c>
      <c r="AU190" s="18" t="s">
        <v>85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422</v>
      </c>
      <c r="BM190" s="18" t="s">
        <v>1838</v>
      </c>
    </row>
    <row r="191" spans="2:65" s="1" customFormat="1" ht="51" customHeight="1">
      <c r="B191" s="131"/>
      <c r="C191" s="160" t="s">
        <v>408</v>
      </c>
      <c r="D191" s="160" t="s">
        <v>200</v>
      </c>
      <c r="E191" s="161" t="s">
        <v>178</v>
      </c>
      <c r="F191" s="228" t="s">
        <v>425</v>
      </c>
      <c r="G191" s="228"/>
      <c r="H191" s="228"/>
      <c r="I191" s="228"/>
      <c r="J191" s="162" t="s">
        <v>5</v>
      </c>
      <c r="K191" s="163">
        <v>0</v>
      </c>
      <c r="L191" s="230">
        <v>0</v>
      </c>
      <c r="M191" s="230"/>
      <c r="N191" s="220">
        <f>ROUND(L191*K191,3)</f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8" t="s">
        <v>422</v>
      </c>
      <c r="AT191" s="18" t="s">
        <v>200</v>
      </c>
      <c r="AU191" s="18" t="s">
        <v>85</v>
      </c>
      <c r="AY191" s="18" t="s">
        <v>199</v>
      </c>
      <c r="BE191" s="105">
        <f>IF(U191="základná",N191,0)</f>
        <v>0</v>
      </c>
      <c r="BF191" s="105">
        <f>IF(U191="znížená",N191,0)</f>
        <v>0</v>
      </c>
      <c r="BG191" s="105">
        <f>IF(U191="zákl. prenesená",N191,0)</f>
        <v>0</v>
      </c>
      <c r="BH191" s="105">
        <f>IF(U191="zníž. prenesená",N191,0)</f>
        <v>0</v>
      </c>
      <c r="BI191" s="105">
        <f>IF(U191="nulová",N191,0)</f>
        <v>0</v>
      </c>
      <c r="BJ191" s="18" t="s">
        <v>178</v>
      </c>
      <c r="BK191" s="168">
        <f>ROUND(L191*K191,3)</f>
        <v>0</v>
      </c>
      <c r="BL191" s="18" t="s">
        <v>422</v>
      </c>
      <c r="BM191" s="18" t="s">
        <v>1839</v>
      </c>
    </row>
    <row r="192" spans="2:65" s="1" customFormat="1" ht="63.75" customHeight="1">
      <c r="B192" s="131"/>
      <c r="C192" s="160" t="s">
        <v>412</v>
      </c>
      <c r="D192" s="160" t="s">
        <v>200</v>
      </c>
      <c r="E192" s="161" t="s">
        <v>209</v>
      </c>
      <c r="F192" s="228" t="s">
        <v>428</v>
      </c>
      <c r="G192" s="228"/>
      <c r="H192" s="228"/>
      <c r="I192" s="228"/>
      <c r="J192" s="162" t="s">
        <v>5</v>
      </c>
      <c r="K192" s="163">
        <v>0</v>
      </c>
      <c r="L192" s="230">
        <v>0</v>
      </c>
      <c r="M192" s="230"/>
      <c r="N192" s="220">
        <f>ROUND(L192*K192,3)</f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8" t="s">
        <v>422</v>
      </c>
      <c r="AT192" s="18" t="s">
        <v>200</v>
      </c>
      <c r="AU192" s="18" t="s">
        <v>85</v>
      </c>
      <c r="AY192" s="18" t="s">
        <v>199</v>
      </c>
      <c r="BE192" s="105">
        <f>IF(U192="základná",N192,0)</f>
        <v>0</v>
      </c>
      <c r="BF192" s="105">
        <f>IF(U192="znížená",N192,0)</f>
        <v>0</v>
      </c>
      <c r="BG192" s="105">
        <f>IF(U192="zákl. prenesená",N192,0)</f>
        <v>0</v>
      </c>
      <c r="BH192" s="105">
        <f>IF(U192="zníž. prenesená",N192,0)</f>
        <v>0</v>
      </c>
      <c r="BI192" s="105">
        <f>IF(U192="nulová",N192,0)</f>
        <v>0</v>
      </c>
      <c r="BJ192" s="18" t="s">
        <v>178</v>
      </c>
      <c r="BK192" s="168">
        <f>ROUND(L192*K192,3)</f>
        <v>0</v>
      </c>
      <c r="BL192" s="18" t="s">
        <v>422</v>
      </c>
      <c r="BM192" s="18" t="s">
        <v>1840</v>
      </c>
    </row>
    <row r="193" spans="2:65" s="1" customFormat="1" ht="51" customHeight="1">
      <c r="B193" s="131"/>
      <c r="C193" s="160" t="s">
        <v>416</v>
      </c>
      <c r="D193" s="160" t="s">
        <v>200</v>
      </c>
      <c r="E193" s="161" t="s">
        <v>216</v>
      </c>
      <c r="F193" s="228" t="s">
        <v>431</v>
      </c>
      <c r="G193" s="228"/>
      <c r="H193" s="228"/>
      <c r="I193" s="228"/>
      <c r="J193" s="162" t="s">
        <v>5</v>
      </c>
      <c r="K193" s="163">
        <v>0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8" t="s">
        <v>422</v>
      </c>
      <c r="AT193" s="18" t="s">
        <v>200</v>
      </c>
      <c r="AU193" s="18" t="s">
        <v>85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422</v>
      </c>
      <c r="BM193" s="18" t="s">
        <v>1841</v>
      </c>
    </row>
    <row r="194" spans="2:65" s="1" customFormat="1" ht="25.5" customHeight="1">
      <c r="B194" s="131"/>
      <c r="C194" s="160" t="s">
        <v>420</v>
      </c>
      <c r="D194" s="160" t="s">
        <v>200</v>
      </c>
      <c r="E194" s="161" t="s">
        <v>220</v>
      </c>
      <c r="F194" s="228" t="s">
        <v>434</v>
      </c>
      <c r="G194" s="228"/>
      <c r="H194" s="228"/>
      <c r="I194" s="228"/>
      <c r="J194" s="162" t="s">
        <v>5</v>
      </c>
      <c r="K194" s="163">
        <v>0</v>
      </c>
      <c r="L194" s="230">
        <v>0</v>
      </c>
      <c r="M194" s="230"/>
      <c r="N194" s="220">
        <f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422</v>
      </c>
      <c r="AT194" s="18" t="s">
        <v>200</v>
      </c>
      <c r="AU194" s="18" t="s">
        <v>85</v>
      </c>
      <c r="AY194" s="18" t="s">
        <v>199</v>
      </c>
      <c r="BE194" s="105">
        <f>IF(U194="základná",N194,0)</f>
        <v>0</v>
      </c>
      <c r="BF194" s="105">
        <f>IF(U194="znížená",N194,0)</f>
        <v>0</v>
      </c>
      <c r="BG194" s="105">
        <f>IF(U194="zákl. prenesená",N194,0)</f>
        <v>0</v>
      </c>
      <c r="BH194" s="105">
        <f>IF(U194="zníž. prenesená",N194,0)</f>
        <v>0</v>
      </c>
      <c r="BI194" s="105">
        <f>IF(U194="nulová",N194,0)</f>
        <v>0</v>
      </c>
      <c r="BJ194" s="18" t="s">
        <v>178</v>
      </c>
      <c r="BK194" s="168">
        <f>ROUND(L194*K194,3)</f>
        <v>0</v>
      </c>
      <c r="BL194" s="18" t="s">
        <v>422</v>
      </c>
      <c r="BM194" s="18" t="s">
        <v>1842</v>
      </c>
    </row>
    <row r="195" spans="2:65" s="9" customFormat="1" ht="37.35" customHeight="1">
      <c r="B195" s="149"/>
      <c r="C195" s="150"/>
      <c r="D195" s="151" t="s">
        <v>173</v>
      </c>
      <c r="E195" s="151"/>
      <c r="F195" s="151"/>
      <c r="G195" s="151"/>
      <c r="H195" s="151"/>
      <c r="I195" s="151"/>
      <c r="J195" s="151"/>
      <c r="K195" s="151"/>
      <c r="L195" s="151"/>
      <c r="M195" s="151"/>
      <c r="N195" s="224">
        <f>BK195</f>
        <v>0</v>
      </c>
      <c r="O195" s="225"/>
      <c r="P195" s="225"/>
      <c r="Q195" s="225"/>
      <c r="R195" s="152"/>
      <c r="T195" s="153"/>
      <c r="U195" s="150"/>
      <c r="V195" s="150"/>
      <c r="W195" s="154">
        <f>W196</f>
        <v>0</v>
      </c>
      <c r="X195" s="150"/>
      <c r="Y195" s="154">
        <f>Y196</f>
        <v>0</v>
      </c>
      <c r="Z195" s="150"/>
      <c r="AA195" s="155">
        <f>AA196</f>
        <v>0</v>
      </c>
      <c r="AR195" s="156" t="s">
        <v>216</v>
      </c>
      <c r="AT195" s="157" t="s">
        <v>76</v>
      </c>
      <c r="AU195" s="157" t="s">
        <v>77</v>
      </c>
      <c r="AY195" s="156" t="s">
        <v>199</v>
      </c>
      <c r="BK195" s="158">
        <f>BK196</f>
        <v>0</v>
      </c>
    </row>
    <row r="196" spans="2:65" s="9" customFormat="1" ht="19.95" customHeight="1">
      <c r="B196" s="149"/>
      <c r="C196" s="150"/>
      <c r="D196" s="159" t="s">
        <v>174</v>
      </c>
      <c r="E196" s="159"/>
      <c r="F196" s="159"/>
      <c r="G196" s="159"/>
      <c r="H196" s="159"/>
      <c r="I196" s="159"/>
      <c r="J196" s="159"/>
      <c r="K196" s="159"/>
      <c r="L196" s="159"/>
      <c r="M196" s="159"/>
      <c r="N196" s="226">
        <f>BK196</f>
        <v>0</v>
      </c>
      <c r="O196" s="227"/>
      <c r="P196" s="227"/>
      <c r="Q196" s="227"/>
      <c r="R196" s="152"/>
      <c r="T196" s="153"/>
      <c r="U196" s="150"/>
      <c r="V196" s="150"/>
      <c r="W196" s="154">
        <f>W197</f>
        <v>0</v>
      </c>
      <c r="X196" s="150"/>
      <c r="Y196" s="154">
        <f>Y197</f>
        <v>0</v>
      </c>
      <c r="Z196" s="150"/>
      <c r="AA196" s="155">
        <f>AA197</f>
        <v>0</v>
      </c>
      <c r="AR196" s="156" t="s">
        <v>216</v>
      </c>
      <c r="AT196" s="157" t="s">
        <v>76</v>
      </c>
      <c r="AU196" s="157" t="s">
        <v>85</v>
      </c>
      <c r="AY196" s="156" t="s">
        <v>199</v>
      </c>
      <c r="BK196" s="158">
        <f>BK197</f>
        <v>0</v>
      </c>
    </row>
    <row r="197" spans="2:65" s="1" customFormat="1" ht="25.5" customHeight="1">
      <c r="B197" s="131"/>
      <c r="C197" s="160" t="s">
        <v>424</v>
      </c>
      <c r="D197" s="160" t="s">
        <v>200</v>
      </c>
      <c r="E197" s="161" t="s">
        <v>437</v>
      </c>
      <c r="F197" s="228" t="s">
        <v>438</v>
      </c>
      <c r="G197" s="228"/>
      <c r="H197" s="228"/>
      <c r="I197" s="228"/>
      <c r="J197" s="162" t="s">
        <v>439</v>
      </c>
      <c r="K197" s="163">
        <v>1</v>
      </c>
      <c r="L197" s="230">
        <v>0</v>
      </c>
      <c r="M197" s="230"/>
      <c r="N197" s="220">
        <f>ROUND(L197*K197,3)</f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8" t="s">
        <v>440</v>
      </c>
      <c r="AT197" s="18" t="s">
        <v>200</v>
      </c>
      <c r="AU197" s="18" t="s">
        <v>178</v>
      </c>
      <c r="AY197" s="18" t="s">
        <v>199</v>
      </c>
      <c r="BE197" s="105">
        <f>IF(U197="základná",N197,0)</f>
        <v>0</v>
      </c>
      <c r="BF197" s="105">
        <f>IF(U197="znížená",N197,0)</f>
        <v>0</v>
      </c>
      <c r="BG197" s="105">
        <f>IF(U197="zákl. prenesená",N197,0)</f>
        <v>0</v>
      </c>
      <c r="BH197" s="105">
        <f>IF(U197="zníž. prenesená",N197,0)</f>
        <v>0</v>
      </c>
      <c r="BI197" s="105">
        <f>IF(U197="nulová",N197,0)</f>
        <v>0</v>
      </c>
      <c r="BJ197" s="18" t="s">
        <v>178</v>
      </c>
      <c r="BK197" s="168">
        <f>ROUND(L197*K197,3)</f>
        <v>0</v>
      </c>
      <c r="BL197" s="18" t="s">
        <v>440</v>
      </c>
      <c r="BM197" s="18" t="s">
        <v>1843</v>
      </c>
    </row>
    <row r="198" spans="2:65" s="1" customFormat="1" ht="49.95" customHeight="1">
      <c r="B198" s="34"/>
      <c r="C198" s="35"/>
      <c r="D198" s="151"/>
      <c r="E198" s="35"/>
      <c r="F198" s="35"/>
      <c r="G198" s="35"/>
      <c r="H198" s="35"/>
      <c r="I198" s="35"/>
      <c r="J198" s="35"/>
      <c r="K198" s="35"/>
      <c r="L198" s="35"/>
      <c r="M198" s="35"/>
      <c r="N198" s="224"/>
      <c r="O198" s="225"/>
      <c r="P198" s="225"/>
      <c r="Q198" s="225"/>
      <c r="R198" s="36"/>
      <c r="T198" s="173"/>
      <c r="U198" s="55"/>
      <c r="V198" s="55"/>
      <c r="W198" s="55"/>
      <c r="X198" s="55"/>
      <c r="Y198" s="55"/>
      <c r="Z198" s="55"/>
      <c r="AA198" s="57"/>
      <c r="AT198" s="18"/>
      <c r="AU198" s="18"/>
      <c r="AY198" s="18"/>
      <c r="BK198" s="168"/>
    </row>
    <row r="199" spans="2:65" s="1" customFormat="1" ht="6.9" customHeight="1">
      <c r="B199" s="58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60"/>
    </row>
  </sheetData>
  <mergeCells count="258">
    <mergeCell ref="N198:Q198"/>
    <mergeCell ref="L187:M187"/>
    <mergeCell ref="L185:M185"/>
    <mergeCell ref="L188:M188"/>
    <mergeCell ref="L190:M190"/>
    <mergeCell ref="L191:M191"/>
    <mergeCell ref="L192:M192"/>
    <mergeCell ref="L193:M193"/>
    <mergeCell ref="L194:M194"/>
    <mergeCell ref="L197:M197"/>
    <mergeCell ref="N193:Q193"/>
    <mergeCell ref="N192:Q192"/>
    <mergeCell ref="N191:Q191"/>
    <mergeCell ref="N190:Q190"/>
    <mergeCell ref="N189:Q189"/>
    <mergeCell ref="N188:Q188"/>
    <mergeCell ref="N187:Q187"/>
    <mergeCell ref="N186:Q186"/>
    <mergeCell ref="N185:Q185"/>
    <mergeCell ref="F177:I177"/>
    <mergeCell ref="N197:Q197"/>
    <mergeCell ref="N194:Q194"/>
    <mergeCell ref="N195:Q195"/>
    <mergeCell ref="N196:Q196"/>
    <mergeCell ref="F187:I187"/>
    <mergeCell ref="F185:I185"/>
    <mergeCell ref="F188:I188"/>
    <mergeCell ref="F190:I190"/>
    <mergeCell ref="F191:I191"/>
    <mergeCell ref="F192:I192"/>
    <mergeCell ref="F193:I193"/>
    <mergeCell ref="F194:I194"/>
    <mergeCell ref="F197:I197"/>
    <mergeCell ref="F178:I178"/>
    <mergeCell ref="F179:I179"/>
    <mergeCell ref="F180:I180"/>
    <mergeCell ref="F181:I181"/>
    <mergeCell ref="F183:I183"/>
    <mergeCell ref="F184:I184"/>
    <mergeCell ref="L165:M165"/>
    <mergeCell ref="L168:M168"/>
    <mergeCell ref="L169:M169"/>
    <mergeCell ref="L170:M170"/>
    <mergeCell ref="L172:M172"/>
    <mergeCell ref="L173:M173"/>
    <mergeCell ref="L174:M174"/>
    <mergeCell ref="L175:M175"/>
    <mergeCell ref="L177:M177"/>
    <mergeCell ref="L178:M178"/>
    <mergeCell ref="L179:M179"/>
    <mergeCell ref="L180:M180"/>
    <mergeCell ref="L181:M181"/>
    <mergeCell ref="L183:M183"/>
    <mergeCell ref="L184:M184"/>
    <mergeCell ref="F165:I165"/>
    <mergeCell ref="F168:I168"/>
    <mergeCell ref="F169:I169"/>
    <mergeCell ref="F170:I170"/>
    <mergeCell ref="F172:I172"/>
    <mergeCell ref="F173:I173"/>
    <mergeCell ref="F174:I174"/>
    <mergeCell ref="F175:I175"/>
    <mergeCell ref="N175:Q175"/>
    <mergeCell ref="N177:Q177"/>
    <mergeCell ref="N178:Q178"/>
    <mergeCell ref="N179:Q179"/>
    <mergeCell ref="N180:Q180"/>
    <mergeCell ref="N181:Q181"/>
    <mergeCell ref="N183:Q183"/>
    <mergeCell ref="N184:Q184"/>
    <mergeCell ref="N167:Q167"/>
    <mergeCell ref="N171:Q171"/>
    <mergeCell ref="N176:Q176"/>
    <mergeCell ref="N182:Q182"/>
    <mergeCell ref="N168:Q168"/>
    <mergeCell ref="N169:Q169"/>
    <mergeCell ref="N170:Q170"/>
    <mergeCell ref="N172:Q172"/>
    <mergeCell ref="N173:Q173"/>
    <mergeCell ref="N174:Q174"/>
    <mergeCell ref="S2:AC2"/>
    <mergeCell ref="M27:P27"/>
    <mergeCell ref="M28:P28"/>
    <mergeCell ref="M30:P30"/>
    <mergeCell ref="H32:J32"/>
    <mergeCell ref="M32:P32"/>
    <mergeCell ref="H33:J33"/>
    <mergeCell ref="M33:P33"/>
    <mergeCell ref="N166:Q166"/>
    <mergeCell ref="H34:J34"/>
    <mergeCell ref="M34:P34"/>
    <mergeCell ref="H35:J35"/>
    <mergeCell ref="M35:P35"/>
    <mergeCell ref="H36:J36"/>
    <mergeCell ref="M36:P36"/>
    <mergeCell ref="L38:P38"/>
    <mergeCell ref="E15:L15"/>
    <mergeCell ref="O15:P15"/>
    <mergeCell ref="O17:P17"/>
    <mergeCell ref="O18:P18"/>
    <mergeCell ref="O20:P20"/>
    <mergeCell ref="O21:P21"/>
    <mergeCell ref="E24:L24"/>
    <mergeCell ref="C76:Q76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7:H107"/>
    <mergeCell ref="D104:H104"/>
    <mergeCell ref="D105:H105"/>
    <mergeCell ref="D106:H106"/>
    <mergeCell ref="D108:H108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3:Q103"/>
    <mergeCell ref="N104:Q104"/>
    <mergeCell ref="N105:Q105"/>
    <mergeCell ref="N106:Q106"/>
    <mergeCell ref="N107:Q107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F132:I132"/>
    <mergeCell ref="L131:M131"/>
    <mergeCell ref="N131:Q131"/>
    <mergeCell ref="L132:M132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F133:I133"/>
    <mergeCell ref="F136:I136"/>
    <mergeCell ref="F135:I135"/>
    <mergeCell ref="F134:I134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6:I146"/>
    <mergeCell ref="F147:I147"/>
    <mergeCell ref="F148:I148"/>
    <mergeCell ref="L133:M133"/>
    <mergeCell ref="L138:M138"/>
    <mergeCell ref="L134:M134"/>
    <mergeCell ref="L135:M135"/>
    <mergeCell ref="L136:M136"/>
    <mergeCell ref="L137:M137"/>
    <mergeCell ref="L139:M139"/>
    <mergeCell ref="L140:M140"/>
    <mergeCell ref="L141:M141"/>
    <mergeCell ref="L142:M142"/>
    <mergeCell ref="L143:M143"/>
    <mergeCell ref="L144:M144"/>
    <mergeCell ref="L146:M146"/>
    <mergeCell ref="L147:M147"/>
    <mergeCell ref="L148:M148"/>
    <mergeCell ref="N140:Q140"/>
    <mergeCell ref="N143:Q143"/>
    <mergeCell ref="N141:Q141"/>
    <mergeCell ref="N142:Q142"/>
    <mergeCell ref="N144:Q144"/>
    <mergeCell ref="N146:Q146"/>
    <mergeCell ref="N147:Q147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45:Q145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65:Q165"/>
    <mergeCell ref="N164:Q164"/>
  </mergeCells>
  <hyperlinks>
    <hyperlink ref="F1:G1" location="C2" display="1) Krycí list rozpočtu" xr:uid="{00000000-0004-0000-1000-000000000000}"/>
    <hyperlink ref="H1:K1" location="C86" display="2) Rekapitulácia rozpočtu" xr:uid="{00000000-0004-0000-1000-000001000000}"/>
    <hyperlink ref="L1" location="C127" display="3) Rozpočet" xr:uid="{00000000-0004-0000-1000-000002000000}"/>
    <hyperlink ref="S1:T1" location="'Rekapitulácia stavby'!C2" display="Rekapitulácia stavby" xr:uid="{00000000-0004-0000-1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N195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134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1844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>Ing.Tomáš Lenčéš, Expro,s.r.o. Šaľa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tr">
        <f>IF('Rekapitulácia stavby'!AN19="","",'Rekapitulácia stavby'!AN19)</f>
        <v/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>Ing.Silvia Gujberová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tr">
        <f>IF('Rekapitulácia stavby'!AN20="","",'Rekapitulácia stavby'!AN20)</f>
        <v/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N100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(SUM(BE100:BE107)+SUM(BE125:BE193))</f>
        <v>0</v>
      </c>
      <c r="I32" s="249"/>
      <c r="J32" s="249"/>
      <c r="K32" s="35"/>
      <c r="L32" s="35"/>
      <c r="M32" s="255">
        <f>ROUND((SUM(BE100:BE107)+SUM(BE125:BE193)),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(SUM(BF100:BF107)+SUM(BF125:BF193))</f>
        <v>0</v>
      </c>
      <c r="I33" s="249"/>
      <c r="J33" s="249"/>
      <c r="K33" s="35"/>
      <c r="L33" s="35"/>
      <c r="M33" s="255">
        <f>ROUND((SUM(BF100:BF107)+SUM(BF125:BF193)),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(SUM(BG100:BG107)+SUM(BG125:BG193))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(SUM(BH100:BH107)+SUM(BH125:BH193))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(SUM(BI100:BI107)+SUM(BI125:BI193))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E6-strecha - E6.1 52-07 Administratívna budova Odboru dopravy Oprava a zateplenie strechy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>Ing.Tomáš Lenčéš,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Ing.Silvia Gujberová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N125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165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N126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444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N127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166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N152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445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N161</f>
        <v>0</v>
      </c>
      <c r="O92" s="243"/>
      <c r="P92" s="243"/>
      <c r="Q92" s="243"/>
      <c r="R92" s="128"/>
    </row>
    <row r="93" spans="2:47" s="7" customFormat="1" ht="19.95" customHeight="1">
      <c r="B93" s="126"/>
      <c r="C93" s="127"/>
      <c r="D93" s="101" t="s">
        <v>446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2">
        <f>N167</f>
        <v>0</v>
      </c>
      <c r="O93" s="243"/>
      <c r="P93" s="243"/>
      <c r="Q93" s="243"/>
      <c r="R93" s="128"/>
    </row>
    <row r="94" spans="2:47" s="7" customFormat="1" ht="19.95" customHeight="1">
      <c r="B94" s="126"/>
      <c r="C94" s="127"/>
      <c r="D94" s="101" t="s">
        <v>168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2">
        <f>N172</f>
        <v>0</v>
      </c>
      <c r="O94" s="243"/>
      <c r="P94" s="243"/>
      <c r="Q94" s="243"/>
      <c r="R94" s="128"/>
    </row>
    <row r="95" spans="2:47" s="7" customFormat="1" ht="19.95" customHeight="1">
      <c r="B95" s="126"/>
      <c r="C95" s="127"/>
      <c r="D95" s="101" t="s">
        <v>169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N181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172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N185</f>
        <v>0</v>
      </c>
      <c r="O96" s="242"/>
      <c r="P96" s="242"/>
      <c r="Q96" s="242"/>
      <c r="R96" s="125"/>
    </row>
    <row r="97" spans="2:65" s="6" customFormat="1" ht="24.9" customHeight="1">
      <c r="B97" s="122"/>
      <c r="C97" s="123"/>
      <c r="D97" s="124" t="s">
        <v>173</v>
      </c>
      <c r="E97" s="123"/>
      <c r="F97" s="123"/>
      <c r="G97" s="123"/>
      <c r="H97" s="123"/>
      <c r="I97" s="123"/>
      <c r="J97" s="123"/>
      <c r="K97" s="123"/>
      <c r="L97" s="123"/>
      <c r="M97" s="123"/>
      <c r="N97" s="241">
        <f>N191</f>
        <v>0</v>
      </c>
      <c r="O97" s="242"/>
      <c r="P97" s="242"/>
      <c r="Q97" s="242"/>
      <c r="R97" s="125"/>
    </row>
    <row r="98" spans="2:65" s="7" customFormat="1" ht="19.95" customHeight="1">
      <c r="B98" s="126"/>
      <c r="C98" s="127"/>
      <c r="D98" s="101" t="s">
        <v>174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2">
        <f>N192</f>
        <v>0</v>
      </c>
      <c r="O98" s="243"/>
      <c r="P98" s="243"/>
      <c r="Q98" s="243"/>
      <c r="R98" s="128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65" s="1" customFormat="1" ht="29.25" customHeight="1">
      <c r="B100" s="34"/>
      <c r="C100" s="121" t="s">
        <v>175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40">
        <f>ROUND(N101+N102+N103+N104+N105+N106,2)</f>
        <v>0</v>
      </c>
      <c r="O100" s="245"/>
      <c r="P100" s="245"/>
      <c r="Q100" s="245"/>
      <c r="R100" s="36"/>
      <c r="T100" s="129"/>
      <c r="U100" s="130" t="s">
        <v>41</v>
      </c>
    </row>
    <row r="101" spans="2:65" s="1" customFormat="1" ht="18" customHeight="1">
      <c r="B101" s="131"/>
      <c r="C101" s="132"/>
      <c r="D101" s="179" t="s">
        <v>176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ref="BE101:BE106" si="0">IF(U101="základná",N101,0)</f>
        <v>0</v>
      </c>
      <c r="BF101" s="139">
        <f t="shared" ref="BF101:BF106" si="1">IF(U101="znížená",N101,0)</f>
        <v>0</v>
      </c>
      <c r="BG101" s="139">
        <f t="shared" ref="BG101:BG106" si="2">IF(U101="zákl. prenesená",N101,0)</f>
        <v>0</v>
      </c>
      <c r="BH101" s="139">
        <f t="shared" ref="BH101:BH106" si="3">IF(U101="zníž. prenesená",N101,0)</f>
        <v>0</v>
      </c>
      <c r="BI101" s="139">
        <f t="shared" ref="BI101:BI106" si="4">IF(U101="nulová",N101,0)</f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179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180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79" t="s">
        <v>181</v>
      </c>
      <c r="E104" s="244"/>
      <c r="F104" s="244"/>
      <c r="G104" s="244"/>
      <c r="H104" s="244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177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 ht="18" customHeight="1">
      <c r="B105" s="131"/>
      <c r="C105" s="132"/>
      <c r="D105" s="179" t="s">
        <v>182</v>
      </c>
      <c r="E105" s="244"/>
      <c r="F105" s="244"/>
      <c r="G105" s="244"/>
      <c r="H105" s="244"/>
      <c r="I105" s="132"/>
      <c r="J105" s="132"/>
      <c r="K105" s="132"/>
      <c r="L105" s="132"/>
      <c r="M105" s="132"/>
      <c r="N105" s="181">
        <f>ROUND(N88*T105,2)</f>
        <v>0</v>
      </c>
      <c r="O105" s="246"/>
      <c r="P105" s="246"/>
      <c r="Q105" s="246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177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178</v>
      </c>
      <c r="BK105" s="135"/>
      <c r="BL105" s="135"/>
      <c r="BM105" s="135"/>
    </row>
    <row r="106" spans="2:65" s="1" customFormat="1" ht="18" customHeight="1">
      <c r="B106" s="131"/>
      <c r="C106" s="132"/>
      <c r="D106" s="133" t="s">
        <v>183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181">
        <f>ROUND(N88*T106,2)</f>
        <v>0</v>
      </c>
      <c r="O106" s="246"/>
      <c r="P106" s="246"/>
      <c r="Q106" s="246"/>
      <c r="R106" s="134"/>
      <c r="S106" s="135"/>
      <c r="T106" s="140"/>
      <c r="U106" s="141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184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178</v>
      </c>
      <c r="BK106" s="135"/>
      <c r="BL106" s="135"/>
      <c r="BM106" s="135"/>
    </row>
    <row r="107" spans="2:65" s="1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29.25" customHeight="1">
      <c r="B108" s="34"/>
      <c r="C108" s="112" t="s">
        <v>146</v>
      </c>
      <c r="D108" s="113"/>
      <c r="E108" s="113"/>
      <c r="F108" s="113"/>
      <c r="G108" s="113"/>
      <c r="H108" s="113"/>
      <c r="I108" s="113"/>
      <c r="J108" s="113"/>
      <c r="K108" s="113"/>
      <c r="L108" s="178">
        <f>ROUND(SUM(N88+N100),2)</f>
        <v>0</v>
      </c>
      <c r="M108" s="178"/>
      <c r="N108" s="178"/>
      <c r="O108" s="178"/>
      <c r="P108" s="178"/>
      <c r="Q108" s="178"/>
      <c r="R108" s="36"/>
    </row>
    <row r="109" spans="2:65" s="1" customFormat="1" ht="6.9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3" spans="2:65" s="1" customFormat="1" ht="6.9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" customHeight="1">
      <c r="B114" s="34"/>
      <c r="C114" s="193" t="s">
        <v>185</v>
      </c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36"/>
    </row>
    <row r="115" spans="2:65" s="1" customFormat="1" ht="6.9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0" customHeight="1">
      <c r="B116" s="34"/>
      <c r="C116" s="29" t="s">
        <v>17</v>
      </c>
      <c r="D116" s="35"/>
      <c r="E116" s="35"/>
      <c r="F116" s="250" t="str">
        <f>F6</f>
        <v>IA 0138/0 ENERGETICKÉ ÚSPORY BUDOV</v>
      </c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35"/>
      <c r="R116" s="36"/>
    </row>
    <row r="117" spans="2:65" s="1" customFormat="1" ht="36.9" customHeight="1">
      <c r="B117" s="34"/>
      <c r="C117" s="68" t="s">
        <v>153</v>
      </c>
      <c r="D117" s="35"/>
      <c r="E117" s="35"/>
      <c r="F117" s="195" t="str">
        <f>F7</f>
        <v>E6-strecha - E6.1 52-07 Administratívna budova Odboru dopravy Oprava a zateplenie strechy</v>
      </c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8" customHeight="1">
      <c r="B119" s="34"/>
      <c r="C119" s="29" t="s">
        <v>21</v>
      </c>
      <c r="D119" s="35"/>
      <c r="E119" s="35"/>
      <c r="F119" s="27" t="str">
        <f>F9</f>
        <v>DUSLO a.s. ŠAĽA</v>
      </c>
      <c r="G119" s="35"/>
      <c r="H119" s="35"/>
      <c r="I119" s="35"/>
      <c r="J119" s="35"/>
      <c r="K119" s="29" t="s">
        <v>23</v>
      </c>
      <c r="L119" s="35"/>
      <c r="M119" s="254" t="str">
        <f>IF(O9="","",O9)</f>
        <v>20. 12. 2018</v>
      </c>
      <c r="N119" s="254"/>
      <c r="O119" s="254"/>
      <c r="P119" s="254"/>
      <c r="Q119" s="35"/>
      <c r="R119" s="36"/>
    </row>
    <row r="120" spans="2:65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1" customFormat="1" ht="13.2">
      <c r="B121" s="34"/>
      <c r="C121" s="29" t="s">
        <v>25</v>
      </c>
      <c r="D121" s="35"/>
      <c r="E121" s="35"/>
      <c r="F121" s="27" t="str">
        <f>E12</f>
        <v xml:space="preserve"> </v>
      </c>
      <c r="G121" s="35"/>
      <c r="H121" s="35"/>
      <c r="I121" s="35"/>
      <c r="J121" s="35"/>
      <c r="K121" s="29" t="s">
        <v>31</v>
      </c>
      <c r="L121" s="35"/>
      <c r="M121" s="205" t="str">
        <f>E18</f>
        <v>Ing.Tomáš Lenčéš, Expro,s.r.o. Šaľa</v>
      </c>
      <c r="N121" s="205"/>
      <c r="O121" s="205"/>
      <c r="P121" s="205"/>
      <c r="Q121" s="205"/>
      <c r="R121" s="36"/>
    </row>
    <row r="122" spans="2:65" s="1" customFormat="1" ht="14.4" customHeight="1">
      <c r="B122" s="34"/>
      <c r="C122" s="29" t="s">
        <v>29</v>
      </c>
      <c r="D122" s="35"/>
      <c r="E122" s="35"/>
      <c r="F122" s="27" t="str">
        <f>IF(E15="","",E15)</f>
        <v>Vyplň údaj</v>
      </c>
      <c r="G122" s="35"/>
      <c r="H122" s="35"/>
      <c r="I122" s="35"/>
      <c r="J122" s="35"/>
      <c r="K122" s="29" t="s">
        <v>35</v>
      </c>
      <c r="L122" s="35"/>
      <c r="M122" s="205" t="str">
        <f>E21</f>
        <v>Ing.Silvia Gujberová</v>
      </c>
      <c r="N122" s="205"/>
      <c r="O122" s="205"/>
      <c r="P122" s="205"/>
      <c r="Q122" s="205"/>
      <c r="R122" s="36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5" s="8" customFormat="1" ht="29.25" customHeight="1">
      <c r="B124" s="142"/>
      <c r="C124" s="143" t="s">
        <v>186</v>
      </c>
      <c r="D124" s="144" t="s">
        <v>187</v>
      </c>
      <c r="E124" s="144" t="s">
        <v>59</v>
      </c>
      <c r="F124" s="232" t="s">
        <v>188</v>
      </c>
      <c r="G124" s="232"/>
      <c r="H124" s="232"/>
      <c r="I124" s="232"/>
      <c r="J124" s="144" t="s">
        <v>189</v>
      </c>
      <c r="K124" s="144" t="s">
        <v>190</v>
      </c>
      <c r="L124" s="232" t="s">
        <v>191</v>
      </c>
      <c r="M124" s="232"/>
      <c r="N124" s="232" t="s">
        <v>158</v>
      </c>
      <c r="O124" s="232"/>
      <c r="P124" s="232"/>
      <c r="Q124" s="233"/>
      <c r="R124" s="145"/>
      <c r="T124" s="75" t="s">
        <v>192</v>
      </c>
      <c r="U124" s="76" t="s">
        <v>41</v>
      </c>
      <c r="V124" s="76" t="s">
        <v>193</v>
      </c>
      <c r="W124" s="76" t="s">
        <v>194</v>
      </c>
      <c r="X124" s="76" t="s">
        <v>195</v>
      </c>
      <c r="Y124" s="76" t="s">
        <v>196</v>
      </c>
      <c r="Z124" s="76" t="s">
        <v>197</v>
      </c>
      <c r="AA124" s="77" t="s">
        <v>198</v>
      </c>
    </row>
    <row r="125" spans="2:65" s="1" customFormat="1" ht="29.25" customHeight="1">
      <c r="B125" s="34"/>
      <c r="C125" s="79" t="s">
        <v>155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234">
        <f>BK125</f>
        <v>0</v>
      </c>
      <c r="O125" s="235"/>
      <c r="P125" s="235"/>
      <c r="Q125" s="235"/>
      <c r="R125" s="36"/>
      <c r="T125" s="78"/>
      <c r="U125" s="50"/>
      <c r="V125" s="50"/>
      <c r="W125" s="146">
        <f>W126+W185+W191+W194</f>
        <v>0</v>
      </c>
      <c r="X125" s="50"/>
      <c r="Y125" s="146">
        <f>Y126+Y185+Y191+Y194</f>
        <v>22.609637432</v>
      </c>
      <c r="Z125" s="50"/>
      <c r="AA125" s="147">
        <f>AA126+AA185+AA191+AA194</f>
        <v>0.40715200000000001</v>
      </c>
      <c r="AT125" s="18" t="s">
        <v>76</v>
      </c>
      <c r="AU125" s="18" t="s">
        <v>160</v>
      </c>
      <c r="BK125" s="148">
        <f>BK126+BK185+BK191+BK194</f>
        <v>0</v>
      </c>
    </row>
    <row r="126" spans="2:65" s="9" customFormat="1" ht="37.35" customHeight="1">
      <c r="B126" s="149"/>
      <c r="C126" s="150"/>
      <c r="D126" s="151" t="s">
        <v>165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236">
        <f>BK126</f>
        <v>0</v>
      </c>
      <c r="O126" s="237"/>
      <c r="P126" s="237"/>
      <c r="Q126" s="237"/>
      <c r="R126" s="152"/>
      <c r="T126" s="153"/>
      <c r="U126" s="150"/>
      <c r="V126" s="150"/>
      <c r="W126" s="154">
        <f>W127+W152+W161+W167+W172+W181</f>
        <v>0</v>
      </c>
      <c r="X126" s="150"/>
      <c r="Y126" s="154">
        <f>Y127+Y152+Y161+Y167+Y172+Y181</f>
        <v>22.609637432</v>
      </c>
      <c r="Z126" s="150"/>
      <c r="AA126" s="155">
        <f>AA127+AA152+AA161+AA167+AA172+AA181</f>
        <v>0.40715200000000001</v>
      </c>
      <c r="AR126" s="156" t="s">
        <v>178</v>
      </c>
      <c r="AT126" s="157" t="s">
        <v>76</v>
      </c>
      <c r="AU126" s="157" t="s">
        <v>77</v>
      </c>
      <c r="AY126" s="156" t="s">
        <v>199</v>
      </c>
      <c r="BK126" s="158">
        <f>BK127+BK152+BK161+BK167+BK172+BK181</f>
        <v>0</v>
      </c>
    </row>
    <row r="127" spans="2:65" s="9" customFormat="1" ht="19.95" customHeight="1">
      <c r="B127" s="149"/>
      <c r="C127" s="150"/>
      <c r="D127" s="159" t="s">
        <v>444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26">
        <f>BK127</f>
        <v>0</v>
      </c>
      <c r="O127" s="227"/>
      <c r="P127" s="227"/>
      <c r="Q127" s="227"/>
      <c r="R127" s="152"/>
      <c r="T127" s="153"/>
      <c r="U127" s="150"/>
      <c r="V127" s="150"/>
      <c r="W127" s="154">
        <f>SUM(W128:W151)</f>
        <v>0</v>
      </c>
      <c r="X127" s="150"/>
      <c r="Y127" s="154">
        <f>SUM(Y128:Y151)</f>
        <v>1.1359205999999999</v>
      </c>
      <c r="Z127" s="150"/>
      <c r="AA127" s="155">
        <f>SUM(AA128:AA151)</f>
        <v>0.126</v>
      </c>
      <c r="AR127" s="156" t="s">
        <v>178</v>
      </c>
      <c r="AT127" s="157" t="s">
        <v>76</v>
      </c>
      <c r="AU127" s="157" t="s">
        <v>85</v>
      </c>
      <c r="AY127" s="156" t="s">
        <v>199</v>
      </c>
      <c r="BK127" s="158">
        <f>SUM(BK128:BK151)</f>
        <v>0</v>
      </c>
    </row>
    <row r="128" spans="2:65" s="1" customFormat="1" ht="51" customHeight="1">
      <c r="B128" s="131"/>
      <c r="C128" s="160" t="s">
        <v>85</v>
      </c>
      <c r="D128" s="160" t="s">
        <v>200</v>
      </c>
      <c r="E128" s="161" t="s">
        <v>463</v>
      </c>
      <c r="F128" s="228" t="s">
        <v>464</v>
      </c>
      <c r="G128" s="228"/>
      <c r="H128" s="228"/>
      <c r="I128" s="228"/>
      <c r="J128" s="162" t="s">
        <v>203</v>
      </c>
      <c r="K128" s="163">
        <v>12.6</v>
      </c>
      <c r="L128" s="230">
        <v>0</v>
      </c>
      <c r="M128" s="230"/>
      <c r="N128" s="220">
        <f t="shared" ref="N128:N151" si="5">ROUND(L128*K128,3)</f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 t="shared" ref="W128:W151" si="6">V128*K128</f>
        <v>0</v>
      </c>
      <c r="X128" s="166">
        <v>0</v>
      </c>
      <c r="Y128" s="166">
        <f t="shared" ref="Y128:Y151" si="7">X128*K128</f>
        <v>0</v>
      </c>
      <c r="Z128" s="166">
        <v>0.01</v>
      </c>
      <c r="AA128" s="167">
        <f t="shared" ref="AA128:AA151" si="8">Z128*K128</f>
        <v>0.126</v>
      </c>
      <c r="AR128" s="18" t="s">
        <v>261</v>
      </c>
      <c r="AT128" s="18" t="s">
        <v>200</v>
      </c>
      <c r="AU128" s="18" t="s">
        <v>178</v>
      </c>
      <c r="AY128" s="18" t="s">
        <v>199</v>
      </c>
      <c r="BE128" s="105">
        <f t="shared" ref="BE128:BE151" si="9">IF(U128="základná",N128,0)</f>
        <v>0</v>
      </c>
      <c r="BF128" s="105">
        <f t="shared" ref="BF128:BF151" si="10">IF(U128="znížená",N128,0)</f>
        <v>0</v>
      </c>
      <c r="BG128" s="105">
        <f t="shared" ref="BG128:BG151" si="11">IF(U128="zákl. prenesená",N128,0)</f>
        <v>0</v>
      </c>
      <c r="BH128" s="105">
        <f t="shared" ref="BH128:BH151" si="12">IF(U128="zníž. prenesená",N128,0)</f>
        <v>0</v>
      </c>
      <c r="BI128" s="105">
        <f t="shared" ref="BI128:BI151" si="13">IF(U128="nulová",N128,0)</f>
        <v>0</v>
      </c>
      <c r="BJ128" s="18" t="s">
        <v>178</v>
      </c>
      <c r="BK128" s="168">
        <f t="shared" ref="BK128:BK151" si="14">ROUND(L128*K128,3)</f>
        <v>0</v>
      </c>
      <c r="BL128" s="18" t="s">
        <v>261</v>
      </c>
      <c r="BM128" s="18" t="s">
        <v>1845</v>
      </c>
    </row>
    <row r="129" spans="2:65" s="1" customFormat="1" ht="38.25" customHeight="1">
      <c r="B129" s="131"/>
      <c r="C129" s="160" t="s">
        <v>178</v>
      </c>
      <c r="D129" s="160" t="s">
        <v>200</v>
      </c>
      <c r="E129" s="161" t="s">
        <v>466</v>
      </c>
      <c r="F129" s="228" t="s">
        <v>467</v>
      </c>
      <c r="G129" s="228"/>
      <c r="H129" s="228"/>
      <c r="I129" s="228"/>
      <c r="J129" s="162" t="s">
        <v>203</v>
      </c>
      <c r="K129" s="163">
        <v>12.6</v>
      </c>
      <c r="L129" s="230">
        <v>0</v>
      </c>
      <c r="M129" s="230"/>
      <c r="N129" s="220">
        <f t="shared" si="5"/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261</v>
      </c>
      <c r="AT129" s="18" t="s">
        <v>200</v>
      </c>
      <c r="AU129" s="18" t="s">
        <v>178</v>
      </c>
      <c r="AY129" s="18" t="s">
        <v>199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178</v>
      </c>
      <c r="BK129" s="168">
        <f t="shared" si="14"/>
        <v>0</v>
      </c>
      <c r="BL129" s="18" t="s">
        <v>261</v>
      </c>
      <c r="BM129" s="18" t="s">
        <v>1846</v>
      </c>
    </row>
    <row r="130" spans="2:65" s="1" customFormat="1" ht="16.5" customHeight="1">
      <c r="B130" s="131"/>
      <c r="C130" s="169" t="s">
        <v>209</v>
      </c>
      <c r="D130" s="169" t="s">
        <v>327</v>
      </c>
      <c r="E130" s="170" t="s">
        <v>469</v>
      </c>
      <c r="F130" s="229" t="s">
        <v>1008</v>
      </c>
      <c r="G130" s="229"/>
      <c r="H130" s="229"/>
      <c r="I130" s="229"/>
      <c r="J130" s="171" t="s">
        <v>471</v>
      </c>
      <c r="K130" s="172">
        <v>3.15</v>
      </c>
      <c r="L130" s="231">
        <v>0</v>
      </c>
      <c r="M130" s="231"/>
      <c r="N130" s="221">
        <f t="shared" si="5"/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 t="shared" si="6"/>
        <v>0</v>
      </c>
      <c r="X130" s="166">
        <v>1E-3</v>
      </c>
      <c r="Y130" s="166">
        <f t="shared" si="7"/>
        <v>3.15E-3</v>
      </c>
      <c r="Z130" s="166">
        <v>0</v>
      </c>
      <c r="AA130" s="167">
        <f t="shared" si="8"/>
        <v>0</v>
      </c>
      <c r="AR130" s="18" t="s">
        <v>326</v>
      </c>
      <c r="AT130" s="18" t="s">
        <v>327</v>
      </c>
      <c r="AU130" s="18" t="s">
        <v>178</v>
      </c>
      <c r="AY130" s="18" t="s">
        <v>199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178</v>
      </c>
      <c r="BK130" s="168">
        <f t="shared" si="14"/>
        <v>0</v>
      </c>
      <c r="BL130" s="18" t="s">
        <v>261</v>
      </c>
      <c r="BM130" s="18" t="s">
        <v>1847</v>
      </c>
    </row>
    <row r="131" spans="2:65" s="1" customFormat="1" ht="38.25" customHeight="1">
      <c r="B131" s="131"/>
      <c r="C131" s="160" t="s">
        <v>204</v>
      </c>
      <c r="D131" s="160" t="s">
        <v>200</v>
      </c>
      <c r="E131" s="161" t="s">
        <v>473</v>
      </c>
      <c r="F131" s="228" t="s">
        <v>1235</v>
      </c>
      <c r="G131" s="228"/>
      <c r="H131" s="228"/>
      <c r="I131" s="228"/>
      <c r="J131" s="162" t="s">
        <v>203</v>
      </c>
      <c r="K131" s="163">
        <v>627.66</v>
      </c>
      <c r="L131" s="230">
        <v>0</v>
      </c>
      <c r="M131" s="230"/>
      <c r="N131" s="220">
        <f t="shared" si="5"/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261</v>
      </c>
      <c r="AT131" s="18" t="s">
        <v>200</v>
      </c>
      <c r="AU131" s="18" t="s">
        <v>178</v>
      </c>
      <c r="AY131" s="18" t="s">
        <v>199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178</v>
      </c>
      <c r="BK131" s="168">
        <f t="shared" si="14"/>
        <v>0</v>
      </c>
      <c r="BL131" s="18" t="s">
        <v>261</v>
      </c>
      <c r="BM131" s="18" t="s">
        <v>1848</v>
      </c>
    </row>
    <row r="132" spans="2:65" s="1" customFormat="1" ht="25.5" customHeight="1">
      <c r="B132" s="131"/>
      <c r="C132" s="169" t="s">
        <v>216</v>
      </c>
      <c r="D132" s="169" t="s">
        <v>327</v>
      </c>
      <c r="E132" s="170" t="s">
        <v>476</v>
      </c>
      <c r="F132" s="229" t="s">
        <v>1028</v>
      </c>
      <c r="G132" s="229"/>
      <c r="H132" s="229"/>
      <c r="I132" s="229"/>
      <c r="J132" s="171" t="s">
        <v>316</v>
      </c>
      <c r="K132" s="172">
        <v>2510.64</v>
      </c>
      <c r="L132" s="231">
        <v>0</v>
      </c>
      <c r="M132" s="231"/>
      <c r="N132" s="221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326</v>
      </c>
      <c r="AT132" s="18" t="s">
        <v>327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261</v>
      </c>
      <c r="BM132" s="18" t="s">
        <v>1849</v>
      </c>
    </row>
    <row r="133" spans="2:65" s="1" customFormat="1" ht="25.5" customHeight="1">
      <c r="B133" s="131"/>
      <c r="C133" s="169" t="s">
        <v>220</v>
      </c>
      <c r="D133" s="169" t="s">
        <v>327</v>
      </c>
      <c r="E133" s="170" t="s">
        <v>479</v>
      </c>
      <c r="F133" s="229" t="s">
        <v>480</v>
      </c>
      <c r="G133" s="229"/>
      <c r="H133" s="229"/>
      <c r="I133" s="229"/>
      <c r="J133" s="171" t="s">
        <v>203</v>
      </c>
      <c r="K133" s="172">
        <v>640.21299999999997</v>
      </c>
      <c r="L133" s="231">
        <v>0</v>
      </c>
      <c r="M133" s="231"/>
      <c r="N133" s="221">
        <f t="shared" si="5"/>
        <v>0</v>
      </c>
      <c r="O133" s="220"/>
      <c r="P133" s="220"/>
      <c r="Q133" s="220"/>
      <c r="R133" s="134"/>
      <c r="T133" s="165" t="s">
        <v>5</v>
      </c>
      <c r="U133" s="43" t="s">
        <v>44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8" t="s">
        <v>326</v>
      </c>
      <c r="AT133" s="18" t="s">
        <v>327</v>
      </c>
      <c r="AU133" s="18" t="s">
        <v>178</v>
      </c>
      <c r="AY133" s="18" t="s">
        <v>199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178</v>
      </c>
      <c r="BK133" s="168">
        <f t="shared" si="14"/>
        <v>0</v>
      </c>
      <c r="BL133" s="18" t="s">
        <v>261</v>
      </c>
      <c r="BM133" s="18" t="s">
        <v>1850</v>
      </c>
    </row>
    <row r="134" spans="2:65" s="1" customFormat="1" ht="25.5" customHeight="1">
      <c r="B134" s="131"/>
      <c r="C134" s="160" t="s">
        <v>224</v>
      </c>
      <c r="D134" s="160" t="s">
        <v>200</v>
      </c>
      <c r="E134" s="161" t="s">
        <v>482</v>
      </c>
      <c r="F134" s="228" t="s">
        <v>483</v>
      </c>
      <c r="G134" s="228"/>
      <c r="H134" s="228"/>
      <c r="I134" s="228"/>
      <c r="J134" s="162" t="s">
        <v>203</v>
      </c>
      <c r="K134" s="163">
        <v>575.1</v>
      </c>
      <c r="L134" s="230">
        <v>0</v>
      </c>
      <c r="M134" s="230"/>
      <c r="N134" s="220">
        <f t="shared" si="5"/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8" t="s">
        <v>261</v>
      </c>
      <c r="AT134" s="18" t="s">
        <v>200</v>
      </c>
      <c r="AU134" s="18" t="s">
        <v>178</v>
      </c>
      <c r="AY134" s="18" t="s">
        <v>199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178</v>
      </c>
      <c r="BK134" s="168">
        <f t="shared" si="14"/>
        <v>0</v>
      </c>
      <c r="BL134" s="18" t="s">
        <v>261</v>
      </c>
      <c r="BM134" s="18" t="s">
        <v>1851</v>
      </c>
    </row>
    <row r="135" spans="2:65" s="1" customFormat="1" ht="38.25" customHeight="1">
      <c r="B135" s="131"/>
      <c r="C135" s="160" t="s">
        <v>228</v>
      </c>
      <c r="D135" s="160" t="s">
        <v>200</v>
      </c>
      <c r="E135" s="161" t="s">
        <v>485</v>
      </c>
      <c r="F135" s="228" t="s">
        <v>486</v>
      </c>
      <c r="G135" s="228"/>
      <c r="H135" s="228"/>
      <c r="I135" s="228"/>
      <c r="J135" s="162" t="s">
        <v>203</v>
      </c>
      <c r="K135" s="163">
        <v>44.4</v>
      </c>
      <c r="L135" s="230">
        <v>0</v>
      </c>
      <c r="M135" s="230"/>
      <c r="N135" s="220">
        <f t="shared" si="5"/>
        <v>0</v>
      </c>
      <c r="O135" s="220"/>
      <c r="P135" s="220"/>
      <c r="Q135" s="220"/>
      <c r="R135" s="134"/>
      <c r="T135" s="165" t="s">
        <v>5</v>
      </c>
      <c r="U135" s="43" t="s">
        <v>44</v>
      </c>
      <c r="V135" s="35"/>
      <c r="W135" s="166">
        <f t="shared" si="6"/>
        <v>0</v>
      </c>
      <c r="X135" s="166">
        <v>4.8999999999999998E-4</v>
      </c>
      <c r="Y135" s="166">
        <f t="shared" si="7"/>
        <v>2.1755999999999998E-2</v>
      </c>
      <c r="Z135" s="166">
        <v>0</v>
      </c>
      <c r="AA135" s="167">
        <f t="shared" si="8"/>
        <v>0</v>
      </c>
      <c r="AR135" s="18" t="s">
        <v>261</v>
      </c>
      <c r="AT135" s="18" t="s">
        <v>200</v>
      </c>
      <c r="AU135" s="18" t="s">
        <v>178</v>
      </c>
      <c r="AY135" s="18" t="s">
        <v>199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178</v>
      </c>
      <c r="BK135" s="168">
        <f t="shared" si="14"/>
        <v>0</v>
      </c>
      <c r="BL135" s="18" t="s">
        <v>261</v>
      </c>
      <c r="BM135" s="18" t="s">
        <v>1852</v>
      </c>
    </row>
    <row r="136" spans="2:65" s="1" customFormat="1" ht="25.5" customHeight="1">
      <c r="B136" s="131"/>
      <c r="C136" s="169" t="s">
        <v>232</v>
      </c>
      <c r="D136" s="169" t="s">
        <v>327</v>
      </c>
      <c r="E136" s="170" t="s">
        <v>479</v>
      </c>
      <c r="F136" s="229" t="s">
        <v>480</v>
      </c>
      <c r="G136" s="229"/>
      <c r="H136" s="229"/>
      <c r="I136" s="229"/>
      <c r="J136" s="171" t="s">
        <v>203</v>
      </c>
      <c r="K136" s="172">
        <v>53.28</v>
      </c>
      <c r="L136" s="231">
        <v>0</v>
      </c>
      <c r="M136" s="231"/>
      <c r="N136" s="221">
        <f t="shared" si="5"/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326</v>
      </c>
      <c r="AT136" s="18" t="s">
        <v>327</v>
      </c>
      <c r="AU136" s="18" t="s">
        <v>178</v>
      </c>
      <c r="AY136" s="18" t="s">
        <v>199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178</v>
      </c>
      <c r="BK136" s="168">
        <f t="shared" si="14"/>
        <v>0</v>
      </c>
      <c r="BL136" s="18" t="s">
        <v>261</v>
      </c>
      <c r="BM136" s="18" t="s">
        <v>1853</v>
      </c>
    </row>
    <row r="137" spans="2:65" s="1" customFormat="1" ht="25.5" customHeight="1">
      <c r="B137" s="131"/>
      <c r="C137" s="160" t="s">
        <v>236</v>
      </c>
      <c r="D137" s="160" t="s">
        <v>200</v>
      </c>
      <c r="E137" s="161" t="s">
        <v>489</v>
      </c>
      <c r="F137" s="228" t="s">
        <v>490</v>
      </c>
      <c r="G137" s="228"/>
      <c r="H137" s="228"/>
      <c r="I137" s="228"/>
      <c r="J137" s="162" t="s">
        <v>316</v>
      </c>
      <c r="K137" s="163">
        <v>20</v>
      </c>
      <c r="L137" s="230">
        <v>0</v>
      </c>
      <c r="M137" s="230"/>
      <c r="N137" s="220">
        <f t="shared" si="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6"/>
        <v>0</v>
      </c>
      <c r="X137" s="166">
        <v>4.0000000000000003E-5</v>
      </c>
      <c r="Y137" s="166">
        <f t="shared" si="7"/>
        <v>8.0000000000000004E-4</v>
      </c>
      <c r="Z137" s="166">
        <v>0</v>
      </c>
      <c r="AA137" s="167">
        <f t="shared" si="8"/>
        <v>0</v>
      </c>
      <c r="AR137" s="18" t="s">
        <v>261</v>
      </c>
      <c r="AT137" s="18" t="s">
        <v>200</v>
      </c>
      <c r="AU137" s="18" t="s">
        <v>178</v>
      </c>
      <c r="AY137" s="18" t="s">
        <v>199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178</v>
      </c>
      <c r="BK137" s="168">
        <f t="shared" si="14"/>
        <v>0</v>
      </c>
      <c r="BL137" s="18" t="s">
        <v>261</v>
      </c>
      <c r="BM137" s="18" t="s">
        <v>1854</v>
      </c>
    </row>
    <row r="138" spans="2:65" s="1" customFormat="1" ht="25.5" customHeight="1">
      <c r="B138" s="131"/>
      <c r="C138" s="169" t="s">
        <v>240</v>
      </c>
      <c r="D138" s="169" t="s">
        <v>327</v>
      </c>
      <c r="E138" s="170" t="s">
        <v>492</v>
      </c>
      <c r="F138" s="229" t="s">
        <v>493</v>
      </c>
      <c r="G138" s="229"/>
      <c r="H138" s="229"/>
      <c r="I138" s="229"/>
      <c r="J138" s="171" t="s">
        <v>316</v>
      </c>
      <c r="K138" s="172">
        <v>20</v>
      </c>
      <c r="L138" s="231">
        <v>0</v>
      </c>
      <c r="M138" s="231"/>
      <c r="N138" s="221">
        <f t="shared" si="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326</v>
      </c>
      <c r="AT138" s="18" t="s">
        <v>327</v>
      </c>
      <c r="AU138" s="18" t="s">
        <v>178</v>
      </c>
      <c r="AY138" s="18" t="s">
        <v>199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178</v>
      </c>
      <c r="BK138" s="168">
        <f t="shared" si="14"/>
        <v>0</v>
      </c>
      <c r="BL138" s="18" t="s">
        <v>261</v>
      </c>
      <c r="BM138" s="18" t="s">
        <v>1855</v>
      </c>
    </row>
    <row r="139" spans="2:65" s="1" customFormat="1" ht="25.5" customHeight="1">
      <c r="B139" s="131"/>
      <c r="C139" s="160" t="s">
        <v>244</v>
      </c>
      <c r="D139" s="160" t="s">
        <v>200</v>
      </c>
      <c r="E139" s="161" t="s">
        <v>1019</v>
      </c>
      <c r="F139" s="228" t="s">
        <v>1020</v>
      </c>
      <c r="G139" s="228"/>
      <c r="H139" s="228"/>
      <c r="I139" s="228"/>
      <c r="J139" s="162" t="s">
        <v>316</v>
      </c>
      <c r="K139" s="163">
        <v>4</v>
      </c>
      <c r="L139" s="230">
        <v>0</v>
      </c>
      <c r="M139" s="230"/>
      <c r="N139" s="220">
        <f t="shared" si="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6"/>
        <v>0</v>
      </c>
      <c r="X139" s="166">
        <v>6.0000000000000002E-5</v>
      </c>
      <c r="Y139" s="166">
        <f t="shared" si="7"/>
        <v>2.4000000000000001E-4</v>
      </c>
      <c r="Z139" s="166">
        <v>0</v>
      </c>
      <c r="AA139" s="167">
        <f t="shared" si="8"/>
        <v>0</v>
      </c>
      <c r="AR139" s="18" t="s">
        <v>261</v>
      </c>
      <c r="AT139" s="18" t="s">
        <v>200</v>
      </c>
      <c r="AU139" s="18" t="s">
        <v>178</v>
      </c>
      <c r="AY139" s="18" t="s">
        <v>199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178</v>
      </c>
      <c r="BK139" s="168">
        <f t="shared" si="14"/>
        <v>0</v>
      </c>
      <c r="BL139" s="18" t="s">
        <v>261</v>
      </c>
      <c r="BM139" s="18" t="s">
        <v>1856</v>
      </c>
    </row>
    <row r="140" spans="2:65" s="1" customFormat="1" ht="38.25" customHeight="1">
      <c r="B140" s="131"/>
      <c r="C140" s="169" t="s">
        <v>248</v>
      </c>
      <c r="D140" s="169" t="s">
        <v>327</v>
      </c>
      <c r="E140" s="170" t="s">
        <v>1022</v>
      </c>
      <c r="F140" s="229" t="s">
        <v>1023</v>
      </c>
      <c r="G140" s="229"/>
      <c r="H140" s="229"/>
      <c r="I140" s="229"/>
      <c r="J140" s="171" t="s">
        <v>316</v>
      </c>
      <c r="K140" s="172">
        <v>4</v>
      </c>
      <c r="L140" s="231">
        <v>0</v>
      </c>
      <c r="M140" s="231"/>
      <c r="N140" s="221">
        <f t="shared" si="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6"/>
        <v>0</v>
      </c>
      <c r="X140" s="166">
        <v>8.4999999999999995E-4</v>
      </c>
      <c r="Y140" s="166">
        <f t="shared" si="7"/>
        <v>3.3999999999999998E-3</v>
      </c>
      <c r="Z140" s="166">
        <v>0</v>
      </c>
      <c r="AA140" s="167">
        <f t="shared" si="8"/>
        <v>0</v>
      </c>
      <c r="AR140" s="18" t="s">
        <v>326</v>
      </c>
      <c r="AT140" s="18" t="s">
        <v>327</v>
      </c>
      <c r="AU140" s="18" t="s">
        <v>178</v>
      </c>
      <c r="AY140" s="18" t="s">
        <v>199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178</v>
      </c>
      <c r="BK140" s="168">
        <f t="shared" si="14"/>
        <v>0</v>
      </c>
      <c r="BL140" s="18" t="s">
        <v>261</v>
      </c>
      <c r="BM140" s="18" t="s">
        <v>1857</v>
      </c>
    </row>
    <row r="141" spans="2:65" s="1" customFormat="1" ht="16.5" customHeight="1">
      <c r="B141" s="131"/>
      <c r="C141" s="169" t="s">
        <v>253</v>
      </c>
      <c r="D141" s="169" t="s">
        <v>327</v>
      </c>
      <c r="E141" s="170" t="s">
        <v>536</v>
      </c>
      <c r="F141" s="229" t="s">
        <v>1025</v>
      </c>
      <c r="G141" s="229"/>
      <c r="H141" s="229"/>
      <c r="I141" s="229"/>
      <c r="J141" s="171" t="s">
        <v>316</v>
      </c>
      <c r="K141" s="172">
        <v>20</v>
      </c>
      <c r="L141" s="231">
        <v>0</v>
      </c>
      <c r="M141" s="231"/>
      <c r="N141" s="221">
        <f t="shared" si="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326</v>
      </c>
      <c r="AT141" s="18" t="s">
        <v>327</v>
      </c>
      <c r="AU141" s="18" t="s">
        <v>178</v>
      </c>
      <c r="AY141" s="18" t="s">
        <v>199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178</v>
      </c>
      <c r="BK141" s="168">
        <f t="shared" si="14"/>
        <v>0</v>
      </c>
      <c r="BL141" s="18" t="s">
        <v>261</v>
      </c>
      <c r="BM141" s="18" t="s">
        <v>1858</v>
      </c>
    </row>
    <row r="142" spans="2:65" s="1" customFormat="1" ht="25.5" customHeight="1">
      <c r="B142" s="131"/>
      <c r="C142" s="160" t="s">
        <v>257</v>
      </c>
      <c r="D142" s="160" t="s">
        <v>200</v>
      </c>
      <c r="E142" s="161" t="s">
        <v>495</v>
      </c>
      <c r="F142" s="228" t="s">
        <v>496</v>
      </c>
      <c r="G142" s="228"/>
      <c r="H142" s="228"/>
      <c r="I142" s="228"/>
      <c r="J142" s="162" t="s">
        <v>251</v>
      </c>
      <c r="K142" s="163">
        <v>115</v>
      </c>
      <c r="L142" s="230">
        <v>0</v>
      </c>
      <c r="M142" s="230"/>
      <c r="N142" s="220">
        <f t="shared" si="5"/>
        <v>0</v>
      </c>
      <c r="O142" s="220"/>
      <c r="P142" s="220"/>
      <c r="Q142" s="220"/>
      <c r="R142" s="134"/>
      <c r="T142" s="165" t="s">
        <v>5</v>
      </c>
      <c r="U142" s="43" t="s">
        <v>44</v>
      </c>
      <c r="V142" s="35"/>
      <c r="W142" s="166">
        <f t="shared" si="6"/>
        <v>0</v>
      </c>
      <c r="X142" s="166">
        <v>1.1E-4</v>
      </c>
      <c r="Y142" s="166">
        <f t="shared" si="7"/>
        <v>1.265E-2</v>
      </c>
      <c r="Z142" s="166">
        <v>0</v>
      </c>
      <c r="AA142" s="167">
        <f t="shared" si="8"/>
        <v>0</v>
      </c>
      <c r="AR142" s="18" t="s">
        <v>261</v>
      </c>
      <c r="AT142" s="18" t="s">
        <v>200</v>
      </c>
      <c r="AU142" s="18" t="s">
        <v>178</v>
      </c>
      <c r="AY142" s="18" t="s">
        <v>199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178</v>
      </c>
      <c r="BK142" s="168">
        <f t="shared" si="14"/>
        <v>0</v>
      </c>
      <c r="BL142" s="18" t="s">
        <v>261</v>
      </c>
      <c r="BM142" s="18" t="s">
        <v>1859</v>
      </c>
    </row>
    <row r="143" spans="2:65" s="1" customFormat="1" ht="25.5" customHeight="1">
      <c r="B143" s="131"/>
      <c r="C143" s="169" t="s">
        <v>261</v>
      </c>
      <c r="D143" s="169" t="s">
        <v>327</v>
      </c>
      <c r="E143" s="170" t="s">
        <v>476</v>
      </c>
      <c r="F143" s="229" t="s">
        <v>1028</v>
      </c>
      <c r="G143" s="229"/>
      <c r="H143" s="229"/>
      <c r="I143" s="229"/>
      <c r="J143" s="171" t="s">
        <v>316</v>
      </c>
      <c r="K143" s="172">
        <v>575</v>
      </c>
      <c r="L143" s="231">
        <v>0</v>
      </c>
      <c r="M143" s="231"/>
      <c r="N143" s="221">
        <f t="shared" si="5"/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326</v>
      </c>
      <c r="AT143" s="18" t="s">
        <v>327</v>
      </c>
      <c r="AU143" s="18" t="s">
        <v>178</v>
      </c>
      <c r="AY143" s="18" t="s">
        <v>199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178</v>
      </c>
      <c r="BK143" s="168">
        <f t="shared" si="14"/>
        <v>0</v>
      </c>
      <c r="BL143" s="18" t="s">
        <v>261</v>
      </c>
      <c r="BM143" s="18" t="s">
        <v>1860</v>
      </c>
    </row>
    <row r="144" spans="2:65" s="1" customFormat="1" ht="25.5" customHeight="1">
      <c r="B144" s="131"/>
      <c r="C144" s="169" t="s">
        <v>265</v>
      </c>
      <c r="D144" s="169" t="s">
        <v>327</v>
      </c>
      <c r="E144" s="170" t="s">
        <v>499</v>
      </c>
      <c r="F144" s="229" t="s">
        <v>500</v>
      </c>
      <c r="G144" s="229"/>
      <c r="H144" s="229"/>
      <c r="I144" s="229"/>
      <c r="J144" s="171" t="s">
        <v>316</v>
      </c>
      <c r="K144" s="172">
        <v>57.5</v>
      </c>
      <c r="L144" s="231">
        <v>0</v>
      </c>
      <c r="M144" s="231"/>
      <c r="N144" s="221">
        <f t="shared" si="5"/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 t="shared" si="6"/>
        <v>0</v>
      </c>
      <c r="X144" s="166">
        <v>4.0999999999999999E-4</v>
      </c>
      <c r="Y144" s="166">
        <f t="shared" si="7"/>
        <v>2.3574999999999999E-2</v>
      </c>
      <c r="Z144" s="166">
        <v>0</v>
      </c>
      <c r="AA144" s="167">
        <f t="shared" si="8"/>
        <v>0</v>
      </c>
      <c r="AR144" s="18" t="s">
        <v>326</v>
      </c>
      <c r="AT144" s="18" t="s">
        <v>327</v>
      </c>
      <c r="AU144" s="18" t="s">
        <v>178</v>
      </c>
      <c r="AY144" s="18" t="s">
        <v>199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178</v>
      </c>
      <c r="BK144" s="168">
        <f t="shared" si="14"/>
        <v>0</v>
      </c>
      <c r="BL144" s="18" t="s">
        <v>261</v>
      </c>
      <c r="BM144" s="18" t="s">
        <v>1861</v>
      </c>
    </row>
    <row r="145" spans="2:65" s="1" customFormat="1" ht="16.5" customHeight="1">
      <c r="B145" s="131"/>
      <c r="C145" s="160" t="s">
        <v>269</v>
      </c>
      <c r="D145" s="160" t="s">
        <v>200</v>
      </c>
      <c r="E145" s="161" t="s">
        <v>505</v>
      </c>
      <c r="F145" s="228" t="s">
        <v>506</v>
      </c>
      <c r="G145" s="228"/>
      <c r="H145" s="228"/>
      <c r="I145" s="228"/>
      <c r="J145" s="162" t="s">
        <v>251</v>
      </c>
      <c r="K145" s="163">
        <v>112.2</v>
      </c>
      <c r="L145" s="230">
        <v>0</v>
      </c>
      <c r="M145" s="230"/>
      <c r="N145" s="220">
        <f t="shared" si="5"/>
        <v>0</v>
      </c>
      <c r="O145" s="220"/>
      <c r="P145" s="220"/>
      <c r="Q145" s="220"/>
      <c r="R145" s="134"/>
      <c r="T145" s="165" t="s">
        <v>5</v>
      </c>
      <c r="U145" s="43" t="s">
        <v>44</v>
      </c>
      <c r="V145" s="35"/>
      <c r="W145" s="166">
        <f t="shared" si="6"/>
        <v>0</v>
      </c>
      <c r="X145" s="166">
        <v>1.2999999999999999E-4</v>
      </c>
      <c r="Y145" s="166">
        <f t="shared" si="7"/>
        <v>1.4585999999999998E-2</v>
      </c>
      <c r="Z145" s="166">
        <v>0</v>
      </c>
      <c r="AA145" s="167">
        <f t="shared" si="8"/>
        <v>0</v>
      </c>
      <c r="AR145" s="18" t="s">
        <v>261</v>
      </c>
      <c r="AT145" s="18" t="s">
        <v>200</v>
      </c>
      <c r="AU145" s="18" t="s">
        <v>178</v>
      </c>
      <c r="AY145" s="18" t="s">
        <v>199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178</v>
      </c>
      <c r="BK145" s="168">
        <f t="shared" si="14"/>
        <v>0</v>
      </c>
      <c r="BL145" s="18" t="s">
        <v>261</v>
      </c>
      <c r="BM145" s="18" t="s">
        <v>1862</v>
      </c>
    </row>
    <row r="146" spans="2:65" s="1" customFormat="1" ht="38.25" customHeight="1">
      <c r="B146" s="131"/>
      <c r="C146" s="160" t="s">
        <v>273</v>
      </c>
      <c r="D146" s="160" t="s">
        <v>200</v>
      </c>
      <c r="E146" s="161" t="s">
        <v>524</v>
      </c>
      <c r="F146" s="228" t="s">
        <v>1033</v>
      </c>
      <c r="G146" s="228"/>
      <c r="H146" s="228"/>
      <c r="I146" s="228"/>
      <c r="J146" s="162" t="s">
        <v>203</v>
      </c>
      <c r="K146" s="163">
        <v>102.36</v>
      </c>
      <c r="L146" s="230">
        <v>0</v>
      </c>
      <c r="M146" s="230"/>
      <c r="N146" s="220">
        <f t="shared" si="5"/>
        <v>0</v>
      </c>
      <c r="O146" s="220"/>
      <c r="P146" s="220"/>
      <c r="Q146" s="220"/>
      <c r="R146" s="134"/>
      <c r="T146" s="165" t="s">
        <v>5</v>
      </c>
      <c r="U146" s="43" t="s">
        <v>44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261</v>
      </c>
      <c r="AT146" s="18" t="s">
        <v>200</v>
      </c>
      <c r="AU146" s="18" t="s">
        <v>178</v>
      </c>
      <c r="AY146" s="18" t="s">
        <v>199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178</v>
      </c>
      <c r="BK146" s="168">
        <f t="shared" si="14"/>
        <v>0</v>
      </c>
      <c r="BL146" s="18" t="s">
        <v>261</v>
      </c>
      <c r="BM146" s="18" t="s">
        <v>1863</v>
      </c>
    </row>
    <row r="147" spans="2:65" s="1" customFormat="1" ht="25.5" customHeight="1">
      <c r="B147" s="131"/>
      <c r="C147" s="169" t="s">
        <v>10</v>
      </c>
      <c r="D147" s="169" t="s">
        <v>327</v>
      </c>
      <c r="E147" s="170" t="s">
        <v>527</v>
      </c>
      <c r="F147" s="229" t="s">
        <v>528</v>
      </c>
      <c r="G147" s="229"/>
      <c r="H147" s="229"/>
      <c r="I147" s="229"/>
      <c r="J147" s="171" t="s">
        <v>203</v>
      </c>
      <c r="K147" s="172">
        <v>117.714</v>
      </c>
      <c r="L147" s="231">
        <v>0</v>
      </c>
      <c r="M147" s="231"/>
      <c r="N147" s="221">
        <f t="shared" si="5"/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si="6"/>
        <v>0</v>
      </c>
      <c r="X147" s="166">
        <v>4.0000000000000002E-4</v>
      </c>
      <c r="Y147" s="166">
        <f t="shared" si="7"/>
        <v>4.7085599999999998E-2</v>
      </c>
      <c r="Z147" s="166">
        <v>0</v>
      </c>
      <c r="AA147" s="167">
        <f t="shared" si="8"/>
        <v>0</v>
      </c>
      <c r="AR147" s="18" t="s">
        <v>326</v>
      </c>
      <c r="AT147" s="18" t="s">
        <v>327</v>
      </c>
      <c r="AU147" s="18" t="s">
        <v>178</v>
      </c>
      <c r="AY147" s="18" t="s">
        <v>199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178</v>
      </c>
      <c r="BK147" s="168">
        <f t="shared" si="14"/>
        <v>0</v>
      </c>
      <c r="BL147" s="18" t="s">
        <v>261</v>
      </c>
      <c r="BM147" s="18" t="s">
        <v>1864</v>
      </c>
    </row>
    <row r="148" spans="2:65" s="1" customFormat="1" ht="38.25" customHeight="1">
      <c r="B148" s="131"/>
      <c r="C148" s="160" t="s">
        <v>280</v>
      </c>
      <c r="D148" s="160" t="s">
        <v>200</v>
      </c>
      <c r="E148" s="161" t="s">
        <v>542</v>
      </c>
      <c r="F148" s="228" t="s">
        <v>543</v>
      </c>
      <c r="G148" s="228"/>
      <c r="H148" s="228"/>
      <c r="I148" s="228"/>
      <c r="J148" s="162" t="s">
        <v>251</v>
      </c>
      <c r="K148" s="163">
        <v>112.2</v>
      </c>
      <c r="L148" s="230">
        <v>0</v>
      </c>
      <c r="M148" s="230"/>
      <c r="N148" s="220">
        <f t="shared" si="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8" t="s">
        <v>261</v>
      </c>
      <c r="AT148" s="18" t="s">
        <v>200</v>
      </c>
      <c r="AU148" s="18" t="s">
        <v>178</v>
      </c>
      <c r="AY148" s="18" t="s">
        <v>199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178</v>
      </c>
      <c r="BK148" s="168">
        <f t="shared" si="14"/>
        <v>0</v>
      </c>
      <c r="BL148" s="18" t="s">
        <v>261</v>
      </c>
      <c r="BM148" s="18" t="s">
        <v>1865</v>
      </c>
    </row>
    <row r="149" spans="2:65" s="1" customFormat="1" ht="16.5" customHeight="1">
      <c r="B149" s="131"/>
      <c r="C149" s="169" t="s">
        <v>284</v>
      </c>
      <c r="D149" s="169" t="s">
        <v>327</v>
      </c>
      <c r="E149" s="170" t="s">
        <v>536</v>
      </c>
      <c r="F149" s="229" t="s">
        <v>1025</v>
      </c>
      <c r="G149" s="229"/>
      <c r="H149" s="229"/>
      <c r="I149" s="229"/>
      <c r="J149" s="171" t="s">
        <v>316</v>
      </c>
      <c r="K149" s="172">
        <v>897.6</v>
      </c>
      <c r="L149" s="231">
        <v>0</v>
      </c>
      <c r="M149" s="231"/>
      <c r="N149" s="221">
        <f t="shared" si="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326</v>
      </c>
      <c r="AT149" s="18" t="s">
        <v>327</v>
      </c>
      <c r="AU149" s="18" t="s">
        <v>178</v>
      </c>
      <c r="AY149" s="18" t="s">
        <v>199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178</v>
      </c>
      <c r="BK149" s="168">
        <f t="shared" si="14"/>
        <v>0</v>
      </c>
      <c r="BL149" s="18" t="s">
        <v>261</v>
      </c>
      <c r="BM149" s="18" t="s">
        <v>1866</v>
      </c>
    </row>
    <row r="150" spans="2:65" s="1" customFormat="1" ht="25.5" customHeight="1">
      <c r="B150" s="131"/>
      <c r="C150" s="169" t="s">
        <v>288</v>
      </c>
      <c r="D150" s="169" t="s">
        <v>327</v>
      </c>
      <c r="E150" s="170" t="s">
        <v>1038</v>
      </c>
      <c r="F150" s="229" t="s">
        <v>1039</v>
      </c>
      <c r="G150" s="229"/>
      <c r="H150" s="229"/>
      <c r="I150" s="229"/>
      <c r="J150" s="171" t="s">
        <v>203</v>
      </c>
      <c r="K150" s="172">
        <v>69.563999999999993</v>
      </c>
      <c r="L150" s="231">
        <v>0</v>
      </c>
      <c r="M150" s="231"/>
      <c r="N150" s="221">
        <f t="shared" si="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6"/>
        <v>0</v>
      </c>
      <c r="X150" s="166">
        <v>1.4500000000000001E-2</v>
      </c>
      <c r="Y150" s="166">
        <f t="shared" si="7"/>
        <v>1.008678</v>
      </c>
      <c r="Z150" s="166">
        <v>0</v>
      </c>
      <c r="AA150" s="167">
        <f t="shared" si="8"/>
        <v>0</v>
      </c>
      <c r="AR150" s="18" t="s">
        <v>326</v>
      </c>
      <c r="AT150" s="18" t="s">
        <v>327</v>
      </c>
      <c r="AU150" s="18" t="s">
        <v>178</v>
      </c>
      <c r="AY150" s="18" t="s">
        <v>199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178</v>
      </c>
      <c r="BK150" s="168">
        <f t="shared" si="14"/>
        <v>0</v>
      </c>
      <c r="BL150" s="18" t="s">
        <v>261</v>
      </c>
      <c r="BM150" s="18" t="s">
        <v>1867</v>
      </c>
    </row>
    <row r="151" spans="2:65" s="1" customFormat="1" ht="38.25" customHeight="1">
      <c r="B151" s="131"/>
      <c r="C151" s="160" t="s">
        <v>292</v>
      </c>
      <c r="D151" s="160" t="s">
        <v>200</v>
      </c>
      <c r="E151" s="161" t="s">
        <v>1868</v>
      </c>
      <c r="F151" s="228" t="s">
        <v>1869</v>
      </c>
      <c r="G151" s="228"/>
      <c r="H151" s="228"/>
      <c r="I151" s="228"/>
      <c r="J151" s="162" t="s">
        <v>334</v>
      </c>
      <c r="K151" s="164">
        <v>0</v>
      </c>
      <c r="L151" s="230">
        <v>0</v>
      </c>
      <c r="M151" s="230"/>
      <c r="N151" s="220">
        <f t="shared" si="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8" t="s">
        <v>261</v>
      </c>
      <c r="AT151" s="18" t="s">
        <v>200</v>
      </c>
      <c r="AU151" s="18" t="s">
        <v>178</v>
      </c>
      <c r="AY151" s="18" t="s">
        <v>199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178</v>
      </c>
      <c r="BK151" s="168">
        <f t="shared" si="14"/>
        <v>0</v>
      </c>
      <c r="BL151" s="18" t="s">
        <v>261</v>
      </c>
      <c r="BM151" s="18" t="s">
        <v>1870</v>
      </c>
    </row>
    <row r="152" spans="2:65" s="9" customFormat="1" ht="29.85" customHeight="1">
      <c r="B152" s="149"/>
      <c r="C152" s="150"/>
      <c r="D152" s="159" t="s">
        <v>166</v>
      </c>
      <c r="E152" s="159"/>
      <c r="F152" s="159"/>
      <c r="G152" s="159"/>
      <c r="H152" s="159"/>
      <c r="I152" s="159"/>
      <c r="J152" s="159"/>
      <c r="K152" s="159"/>
      <c r="L152" s="159"/>
      <c r="M152" s="159"/>
      <c r="N152" s="222">
        <f>BK152</f>
        <v>0</v>
      </c>
      <c r="O152" s="223"/>
      <c r="P152" s="223"/>
      <c r="Q152" s="223"/>
      <c r="R152" s="152"/>
      <c r="T152" s="153"/>
      <c r="U152" s="150"/>
      <c r="V152" s="150"/>
      <c r="W152" s="154">
        <f>SUM(W153:W160)</f>
        <v>0</v>
      </c>
      <c r="X152" s="150"/>
      <c r="Y152" s="154">
        <f>SUM(Y153:Y160)</f>
        <v>21.326732100000001</v>
      </c>
      <c r="Z152" s="150"/>
      <c r="AA152" s="155">
        <f>SUM(AA153:AA160)</f>
        <v>0</v>
      </c>
      <c r="AR152" s="156" t="s">
        <v>178</v>
      </c>
      <c r="AT152" s="157" t="s">
        <v>76</v>
      </c>
      <c r="AU152" s="157" t="s">
        <v>85</v>
      </c>
      <c r="AY152" s="156" t="s">
        <v>199</v>
      </c>
      <c r="BK152" s="158">
        <f>SUM(BK153:BK160)</f>
        <v>0</v>
      </c>
    </row>
    <row r="153" spans="2:65" s="1" customFormat="1" ht="38.25" customHeight="1">
      <c r="B153" s="131"/>
      <c r="C153" s="160" t="s">
        <v>296</v>
      </c>
      <c r="D153" s="160" t="s">
        <v>200</v>
      </c>
      <c r="E153" s="161" t="s">
        <v>552</v>
      </c>
      <c r="F153" s="228" t="s">
        <v>553</v>
      </c>
      <c r="G153" s="228"/>
      <c r="H153" s="228"/>
      <c r="I153" s="228"/>
      <c r="J153" s="162" t="s">
        <v>203</v>
      </c>
      <c r="K153" s="163">
        <v>99.9</v>
      </c>
      <c r="L153" s="230">
        <v>0</v>
      </c>
      <c r="M153" s="230"/>
      <c r="N153" s="220">
        <f t="shared" ref="N153:N160" si="15">ROUND(L153*K153,3)</f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ref="W153:W160" si="16">V153*K153</f>
        <v>0</v>
      </c>
      <c r="X153" s="166">
        <v>5.0000000000000001E-3</v>
      </c>
      <c r="Y153" s="166">
        <f t="shared" ref="Y153:Y160" si="17">X153*K153</f>
        <v>0.49950000000000006</v>
      </c>
      <c r="Z153" s="166">
        <v>0</v>
      </c>
      <c r="AA153" s="167">
        <f t="shared" ref="AA153:AA160" si="18">Z153*K153</f>
        <v>0</v>
      </c>
      <c r="AR153" s="18" t="s">
        <v>261</v>
      </c>
      <c r="AT153" s="18" t="s">
        <v>200</v>
      </c>
      <c r="AU153" s="18" t="s">
        <v>178</v>
      </c>
      <c r="AY153" s="18" t="s">
        <v>199</v>
      </c>
      <c r="BE153" s="105">
        <f t="shared" ref="BE153:BE160" si="19">IF(U153="základná",N153,0)</f>
        <v>0</v>
      </c>
      <c r="BF153" s="105">
        <f t="shared" ref="BF153:BF160" si="20">IF(U153="znížená",N153,0)</f>
        <v>0</v>
      </c>
      <c r="BG153" s="105">
        <f t="shared" ref="BG153:BG160" si="21">IF(U153="zákl. prenesená",N153,0)</f>
        <v>0</v>
      </c>
      <c r="BH153" s="105">
        <f t="shared" ref="BH153:BH160" si="22">IF(U153="zníž. prenesená",N153,0)</f>
        <v>0</v>
      </c>
      <c r="BI153" s="105">
        <f t="shared" ref="BI153:BI160" si="23">IF(U153="nulová",N153,0)</f>
        <v>0</v>
      </c>
      <c r="BJ153" s="18" t="s">
        <v>178</v>
      </c>
      <c r="BK153" s="168">
        <f t="shared" ref="BK153:BK160" si="24">ROUND(L153*K153,3)</f>
        <v>0</v>
      </c>
      <c r="BL153" s="18" t="s">
        <v>261</v>
      </c>
      <c r="BM153" s="18" t="s">
        <v>1871</v>
      </c>
    </row>
    <row r="154" spans="2:65" s="1" customFormat="1" ht="16.5" customHeight="1">
      <c r="B154" s="131"/>
      <c r="C154" s="169" t="s">
        <v>301</v>
      </c>
      <c r="D154" s="169" t="s">
        <v>327</v>
      </c>
      <c r="E154" s="170" t="s">
        <v>555</v>
      </c>
      <c r="F154" s="229" t="s">
        <v>556</v>
      </c>
      <c r="G154" s="229"/>
      <c r="H154" s="229"/>
      <c r="I154" s="229"/>
      <c r="J154" s="171" t="s">
        <v>203</v>
      </c>
      <c r="K154" s="172">
        <v>101.898</v>
      </c>
      <c r="L154" s="231">
        <v>0</v>
      </c>
      <c r="M154" s="231"/>
      <c r="N154" s="221">
        <f t="shared" si="1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16"/>
        <v>0</v>
      </c>
      <c r="X154" s="166">
        <v>1.95E-2</v>
      </c>
      <c r="Y154" s="166">
        <f t="shared" si="17"/>
        <v>1.9870109999999999</v>
      </c>
      <c r="Z154" s="166">
        <v>0</v>
      </c>
      <c r="AA154" s="167">
        <f t="shared" si="18"/>
        <v>0</v>
      </c>
      <c r="AR154" s="18" t="s">
        <v>326</v>
      </c>
      <c r="AT154" s="18" t="s">
        <v>327</v>
      </c>
      <c r="AU154" s="18" t="s">
        <v>178</v>
      </c>
      <c r="AY154" s="18" t="s">
        <v>199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178</v>
      </c>
      <c r="BK154" s="168">
        <f t="shared" si="24"/>
        <v>0</v>
      </c>
      <c r="BL154" s="18" t="s">
        <v>261</v>
      </c>
      <c r="BM154" s="18" t="s">
        <v>1872</v>
      </c>
    </row>
    <row r="155" spans="2:65" s="1" customFormat="1" ht="38.25" customHeight="1">
      <c r="B155" s="131"/>
      <c r="C155" s="160" t="s">
        <v>305</v>
      </c>
      <c r="D155" s="160" t="s">
        <v>200</v>
      </c>
      <c r="E155" s="161" t="s">
        <v>558</v>
      </c>
      <c r="F155" s="228" t="s">
        <v>559</v>
      </c>
      <c r="G155" s="228"/>
      <c r="H155" s="228"/>
      <c r="I155" s="228"/>
      <c r="J155" s="162" t="s">
        <v>203</v>
      </c>
      <c r="K155" s="163">
        <v>575.1</v>
      </c>
      <c r="L155" s="230">
        <v>0</v>
      </c>
      <c r="M155" s="230"/>
      <c r="N155" s="220">
        <f t="shared" si="1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16"/>
        <v>0</v>
      </c>
      <c r="X155" s="166">
        <v>1.2E-4</v>
      </c>
      <c r="Y155" s="166">
        <f t="shared" si="17"/>
        <v>6.9012000000000004E-2</v>
      </c>
      <c r="Z155" s="166">
        <v>0</v>
      </c>
      <c r="AA155" s="167">
        <f t="shared" si="18"/>
        <v>0</v>
      </c>
      <c r="AR155" s="18" t="s">
        <v>261</v>
      </c>
      <c r="AT155" s="18" t="s">
        <v>200</v>
      </c>
      <c r="AU155" s="18" t="s">
        <v>178</v>
      </c>
      <c r="AY155" s="18" t="s">
        <v>199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178</v>
      </c>
      <c r="BK155" s="168">
        <f t="shared" si="24"/>
        <v>0</v>
      </c>
      <c r="BL155" s="18" t="s">
        <v>261</v>
      </c>
      <c r="BM155" s="18" t="s">
        <v>1873</v>
      </c>
    </row>
    <row r="156" spans="2:65" s="1" customFormat="1" ht="16.5" customHeight="1">
      <c r="B156" s="131"/>
      <c r="C156" s="169" t="s">
        <v>309</v>
      </c>
      <c r="D156" s="169" t="s">
        <v>327</v>
      </c>
      <c r="E156" s="170" t="s">
        <v>561</v>
      </c>
      <c r="F156" s="229" t="s">
        <v>562</v>
      </c>
      <c r="G156" s="229"/>
      <c r="H156" s="229"/>
      <c r="I156" s="229"/>
      <c r="J156" s="171" t="s">
        <v>203</v>
      </c>
      <c r="K156" s="172">
        <v>603.85500000000002</v>
      </c>
      <c r="L156" s="231">
        <v>0</v>
      </c>
      <c r="M156" s="231"/>
      <c r="N156" s="221">
        <f t="shared" si="1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16"/>
        <v>0</v>
      </c>
      <c r="X156" s="166">
        <v>1.2E-2</v>
      </c>
      <c r="Y156" s="166">
        <f t="shared" si="17"/>
        <v>7.2462600000000004</v>
      </c>
      <c r="Z156" s="166">
        <v>0</v>
      </c>
      <c r="AA156" s="167">
        <f t="shared" si="18"/>
        <v>0</v>
      </c>
      <c r="AR156" s="18" t="s">
        <v>326</v>
      </c>
      <c r="AT156" s="18" t="s">
        <v>327</v>
      </c>
      <c r="AU156" s="18" t="s">
        <v>178</v>
      </c>
      <c r="AY156" s="18" t="s">
        <v>199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178</v>
      </c>
      <c r="BK156" s="168">
        <f t="shared" si="24"/>
        <v>0</v>
      </c>
      <c r="BL156" s="18" t="s">
        <v>261</v>
      </c>
      <c r="BM156" s="18" t="s">
        <v>1874</v>
      </c>
    </row>
    <row r="157" spans="2:65" s="1" customFormat="1" ht="16.5" customHeight="1">
      <c r="B157" s="131"/>
      <c r="C157" s="169" t="s">
        <v>313</v>
      </c>
      <c r="D157" s="169" t="s">
        <v>327</v>
      </c>
      <c r="E157" s="170" t="s">
        <v>564</v>
      </c>
      <c r="F157" s="229" t="s">
        <v>565</v>
      </c>
      <c r="G157" s="229"/>
      <c r="H157" s="229"/>
      <c r="I157" s="229"/>
      <c r="J157" s="171" t="s">
        <v>203</v>
      </c>
      <c r="K157" s="172">
        <v>603.85500000000002</v>
      </c>
      <c r="L157" s="231">
        <v>0</v>
      </c>
      <c r="M157" s="231"/>
      <c r="N157" s="221">
        <f t="shared" si="1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16"/>
        <v>0</v>
      </c>
      <c r="X157" s="166">
        <v>1.89E-2</v>
      </c>
      <c r="Y157" s="166">
        <f t="shared" si="17"/>
        <v>11.4128595</v>
      </c>
      <c r="Z157" s="166">
        <v>0</v>
      </c>
      <c r="AA157" s="167">
        <f t="shared" si="18"/>
        <v>0</v>
      </c>
      <c r="AR157" s="18" t="s">
        <v>326</v>
      </c>
      <c r="AT157" s="18" t="s">
        <v>327</v>
      </c>
      <c r="AU157" s="18" t="s">
        <v>178</v>
      </c>
      <c r="AY157" s="18" t="s">
        <v>199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178</v>
      </c>
      <c r="BK157" s="168">
        <f t="shared" si="24"/>
        <v>0</v>
      </c>
      <c r="BL157" s="18" t="s">
        <v>261</v>
      </c>
      <c r="BM157" s="18" t="s">
        <v>1875</v>
      </c>
    </row>
    <row r="158" spans="2:65" s="1" customFormat="1" ht="25.5" customHeight="1">
      <c r="B158" s="131"/>
      <c r="C158" s="160" t="s">
        <v>318</v>
      </c>
      <c r="D158" s="160" t="s">
        <v>200</v>
      </c>
      <c r="E158" s="161" t="s">
        <v>567</v>
      </c>
      <c r="F158" s="228" t="s">
        <v>568</v>
      </c>
      <c r="G158" s="228"/>
      <c r="H158" s="228"/>
      <c r="I158" s="228"/>
      <c r="J158" s="162" t="s">
        <v>203</v>
      </c>
      <c r="K158" s="163">
        <v>12.6</v>
      </c>
      <c r="L158" s="230">
        <v>0</v>
      </c>
      <c r="M158" s="230"/>
      <c r="N158" s="220">
        <f t="shared" si="1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16"/>
        <v>0</v>
      </c>
      <c r="X158" s="166">
        <v>4.0000000000000001E-3</v>
      </c>
      <c r="Y158" s="166">
        <f t="shared" si="17"/>
        <v>5.04E-2</v>
      </c>
      <c r="Z158" s="166">
        <v>0</v>
      </c>
      <c r="AA158" s="167">
        <f t="shared" si="18"/>
        <v>0</v>
      </c>
      <c r="AR158" s="18" t="s">
        <v>261</v>
      </c>
      <c r="AT158" s="18" t="s">
        <v>200</v>
      </c>
      <c r="AU158" s="18" t="s">
        <v>178</v>
      </c>
      <c r="AY158" s="18" t="s">
        <v>199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178</v>
      </c>
      <c r="BK158" s="168">
        <f t="shared" si="24"/>
        <v>0</v>
      </c>
      <c r="BL158" s="18" t="s">
        <v>261</v>
      </c>
      <c r="BM158" s="18" t="s">
        <v>1876</v>
      </c>
    </row>
    <row r="159" spans="2:65" s="1" customFormat="1" ht="38.25" customHeight="1">
      <c r="B159" s="131"/>
      <c r="C159" s="169" t="s">
        <v>322</v>
      </c>
      <c r="D159" s="169" t="s">
        <v>327</v>
      </c>
      <c r="E159" s="170" t="s">
        <v>570</v>
      </c>
      <c r="F159" s="229" t="s">
        <v>571</v>
      </c>
      <c r="G159" s="229"/>
      <c r="H159" s="229"/>
      <c r="I159" s="229"/>
      <c r="J159" s="171" t="s">
        <v>203</v>
      </c>
      <c r="K159" s="172">
        <v>12.852</v>
      </c>
      <c r="L159" s="231">
        <v>0</v>
      </c>
      <c r="M159" s="231"/>
      <c r="N159" s="221">
        <f t="shared" si="1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16"/>
        <v>0</v>
      </c>
      <c r="X159" s="166">
        <v>4.7999999999999996E-3</v>
      </c>
      <c r="Y159" s="166">
        <f t="shared" si="17"/>
        <v>6.1689599999999997E-2</v>
      </c>
      <c r="Z159" s="166">
        <v>0</v>
      </c>
      <c r="AA159" s="167">
        <f t="shared" si="18"/>
        <v>0</v>
      </c>
      <c r="AR159" s="18" t="s">
        <v>326</v>
      </c>
      <c r="AT159" s="18" t="s">
        <v>327</v>
      </c>
      <c r="AU159" s="18" t="s">
        <v>178</v>
      </c>
      <c r="AY159" s="18" t="s">
        <v>199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178</v>
      </c>
      <c r="BK159" s="168">
        <f t="shared" si="24"/>
        <v>0</v>
      </c>
      <c r="BL159" s="18" t="s">
        <v>261</v>
      </c>
      <c r="BM159" s="18" t="s">
        <v>1877</v>
      </c>
    </row>
    <row r="160" spans="2:65" s="1" customFormat="1" ht="25.5" customHeight="1">
      <c r="B160" s="131"/>
      <c r="C160" s="160" t="s">
        <v>326</v>
      </c>
      <c r="D160" s="160" t="s">
        <v>200</v>
      </c>
      <c r="E160" s="161" t="s">
        <v>332</v>
      </c>
      <c r="F160" s="228" t="s">
        <v>333</v>
      </c>
      <c r="G160" s="228"/>
      <c r="H160" s="228"/>
      <c r="I160" s="228"/>
      <c r="J160" s="162" t="s">
        <v>334</v>
      </c>
      <c r="K160" s="164">
        <v>0</v>
      </c>
      <c r="L160" s="230">
        <v>0</v>
      </c>
      <c r="M160" s="230"/>
      <c r="N160" s="220">
        <f t="shared" si="1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7">
        <f t="shared" si="18"/>
        <v>0</v>
      </c>
      <c r="AR160" s="18" t="s">
        <v>261</v>
      </c>
      <c r="AT160" s="18" t="s">
        <v>200</v>
      </c>
      <c r="AU160" s="18" t="s">
        <v>178</v>
      </c>
      <c r="AY160" s="18" t="s">
        <v>199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178</v>
      </c>
      <c r="BK160" s="168">
        <f t="shared" si="24"/>
        <v>0</v>
      </c>
      <c r="BL160" s="18" t="s">
        <v>261</v>
      </c>
      <c r="BM160" s="18" t="s">
        <v>1878</v>
      </c>
    </row>
    <row r="161" spans="2:65" s="9" customFormat="1" ht="29.85" customHeight="1">
      <c r="B161" s="149"/>
      <c r="C161" s="150"/>
      <c r="D161" s="159" t="s">
        <v>445</v>
      </c>
      <c r="E161" s="159"/>
      <c r="F161" s="159"/>
      <c r="G161" s="159"/>
      <c r="H161" s="159"/>
      <c r="I161" s="159"/>
      <c r="J161" s="159"/>
      <c r="K161" s="159"/>
      <c r="L161" s="159"/>
      <c r="M161" s="159"/>
      <c r="N161" s="222">
        <f>BK161</f>
        <v>0</v>
      </c>
      <c r="O161" s="223"/>
      <c r="P161" s="223"/>
      <c r="Q161" s="223"/>
      <c r="R161" s="152"/>
      <c r="T161" s="153"/>
      <c r="U161" s="150"/>
      <c r="V161" s="150"/>
      <c r="W161" s="154">
        <f>SUM(W162:W166)</f>
        <v>0</v>
      </c>
      <c r="X161" s="150"/>
      <c r="Y161" s="154">
        <f>SUM(Y162:Y166)</f>
        <v>3.8415000000000003E-3</v>
      </c>
      <c r="Z161" s="150"/>
      <c r="AA161" s="155">
        <f>SUM(AA162:AA166)</f>
        <v>8.0439999999999998E-2</v>
      </c>
      <c r="AR161" s="156" t="s">
        <v>178</v>
      </c>
      <c r="AT161" s="157" t="s">
        <v>76</v>
      </c>
      <c r="AU161" s="157" t="s">
        <v>85</v>
      </c>
      <c r="AY161" s="156" t="s">
        <v>199</v>
      </c>
      <c r="BK161" s="158">
        <f>SUM(BK162:BK166)</f>
        <v>0</v>
      </c>
    </row>
    <row r="162" spans="2:65" s="1" customFormat="1" ht="25.5" customHeight="1">
      <c r="B162" s="131"/>
      <c r="C162" s="160" t="s">
        <v>331</v>
      </c>
      <c r="D162" s="160" t="s">
        <v>200</v>
      </c>
      <c r="E162" s="161" t="s">
        <v>1066</v>
      </c>
      <c r="F162" s="228" t="s">
        <v>1067</v>
      </c>
      <c r="G162" s="228"/>
      <c r="H162" s="228"/>
      <c r="I162" s="228"/>
      <c r="J162" s="162" t="s">
        <v>316</v>
      </c>
      <c r="K162" s="163">
        <v>4</v>
      </c>
      <c r="L162" s="230">
        <v>0</v>
      </c>
      <c r="M162" s="230"/>
      <c r="N162" s="220">
        <f>ROUND(L162*K162,3)</f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>V162*K162</f>
        <v>0</v>
      </c>
      <c r="X162" s="166">
        <v>0</v>
      </c>
      <c r="Y162" s="166">
        <f>X162*K162</f>
        <v>0</v>
      </c>
      <c r="Z162" s="166">
        <v>2.0109999999999999E-2</v>
      </c>
      <c r="AA162" s="167">
        <f>Z162*K162</f>
        <v>8.0439999999999998E-2</v>
      </c>
      <c r="AR162" s="18" t="s">
        <v>261</v>
      </c>
      <c r="AT162" s="18" t="s">
        <v>200</v>
      </c>
      <c r="AU162" s="18" t="s">
        <v>178</v>
      </c>
      <c r="AY162" s="18" t="s">
        <v>199</v>
      </c>
      <c r="BE162" s="105">
        <f>IF(U162="základná",N162,0)</f>
        <v>0</v>
      </c>
      <c r="BF162" s="105">
        <f>IF(U162="znížená",N162,0)</f>
        <v>0</v>
      </c>
      <c r="BG162" s="105">
        <f>IF(U162="zákl. prenesená",N162,0)</f>
        <v>0</v>
      </c>
      <c r="BH162" s="105">
        <f>IF(U162="zníž. prenesená",N162,0)</f>
        <v>0</v>
      </c>
      <c r="BI162" s="105">
        <f>IF(U162="nulová",N162,0)</f>
        <v>0</v>
      </c>
      <c r="BJ162" s="18" t="s">
        <v>178</v>
      </c>
      <c r="BK162" s="168">
        <f>ROUND(L162*K162,3)</f>
        <v>0</v>
      </c>
      <c r="BL162" s="18" t="s">
        <v>261</v>
      </c>
      <c r="BM162" s="18" t="s">
        <v>1879</v>
      </c>
    </row>
    <row r="163" spans="2:65" s="1" customFormat="1" ht="16.5" customHeight="1">
      <c r="B163" s="131"/>
      <c r="C163" s="160" t="s">
        <v>336</v>
      </c>
      <c r="D163" s="160" t="s">
        <v>200</v>
      </c>
      <c r="E163" s="161" t="s">
        <v>1276</v>
      </c>
      <c r="F163" s="228" t="s">
        <v>1277</v>
      </c>
      <c r="G163" s="228"/>
      <c r="H163" s="228"/>
      <c r="I163" s="228"/>
      <c r="J163" s="162" t="s">
        <v>316</v>
      </c>
      <c r="K163" s="163">
        <v>13</v>
      </c>
      <c r="L163" s="230">
        <v>0</v>
      </c>
      <c r="M163" s="230"/>
      <c r="N163" s="220">
        <f>ROUND(L163*K163,3)</f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8" t="s">
        <v>261</v>
      </c>
      <c r="AT163" s="18" t="s">
        <v>200</v>
      </c>
      <c r="AU163" s="18" t="s">
        <v>178</v>
      </c>
      <c r="AY163" s="18" t="s">
        <v>199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178</v>
      </c>
      <c r="BK163" s="168">
        <f>ROUND(L163*K163,3)</f>
        <v>0</v>
      </c>
      <c r="BL163" s="18" t="s">
        <v>261</v>
      </c>
      <c r="BM163" s="18" t="s">
        <v>1880</v>
      </c>
    </row>
    <row r="164" spans="2:65" s="1" customFormat="1" ht="16.5" customHeight="1">
      <c r="B164" s="131"/>
      <c r="C164" s="160" t="s">
        <v>340</v>
      </c>
      <c r="D164" s="160" t="s">
        <v>200</v>
      </c>
      <c r="E164" s="161" t="s">
        <v>1069</v>
      </c>
      <c r="F164" s="228" t="s">
        <v>1070</v>
      </c>
      <c r="G164" s="228"/>
      <c r="H164" s="228"/>
      <c r="I164" s="228"/>
      <c r="J164" s="162" t="s">
        <v>316</v>
      </c>
      <c r="K164" s="163">
        <v>10</v>
      </c>
      <c r="L164" s="230">
        <v>0</v>
      </c>
      <c r="M164" s="230"/>
      <c r="N164" s="220">
        <f>ROUND(L164*K164,3)</f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8" t="s">
        <v>261</v>
      </c>
      <c r="AT164" s="18" t="s">
        <v>200</v>
      </c>
      <c r="AU164" s="18" t="s">
        <v>178</v>
      </c>
      <c r="AY164" s="18" t="s">
        <v>199</v>
      </c>
      <c r="BE164" s="105">
        <f>IF(U164="základná",N164,0)</f>
        <v>0</v>
      </c>
      <c r="BF164" s="105">
        <f>IF(U164="znížená",N164,0)</f>
        <v>0</v>
      </c>
      <c r="BG164" s="105">
        <f>IF(U164="zákl. prenesená",N164,0)</f>
        <v>0</v>
      </c>
      <c r="BH164" s="105">
        <f>IF(U164="zníž. prenesená",N164,0)</f>
        <v>0</v>
      </c>
      <c r="BI164" s="105">
        <f>IF(U164="nulová",N164,0)</f>
        <v>0</v>
      </c>
      <c r="BJ164" s="18" t="s">
        <v>178</v>
      </c>
      <c r="BK164" s="168">
        <f>ROUND(L164*K164,3)</f>
        <v>0</v>
      </c>
      <c r="BL164" s="18" t="s">
        <v>261</v>
      </c>
      <c r="BM164" s="18" t="s">
        <v>1881</v>
      </c>
    </row>
    <row r="165" spans="2:65" s="1" customFormat="1" ht="25.5" customHeight="1">
      <c r="B165" s="131"/>
      <c r="C165" s="160" t="s">
        <v>344</v>
      </c>
      <c r="D165" s="160" t="s">
        <v>200</v>
      </c>
      <c r="E165" s="161" t="s">
        <v>1280</v>
      </c>
      <c r="F165" s="228" t="s">
        <v>1281</v>
      </c>
      <c r="G165" s="228"/>
      <c r="H165" s="228"/>
      <c r="I165" s="228"/>
      <c r="J165" s="162" t="s">
        <v>316</v>
      </c>
      <c r="K165" s="163">
        <v>13</v>
      </c>
      <c r="L165" s="230">
        <v>0</v>
      </c>
      <c r="M165" s="230"/>
      <c r="N165" s="220">
        <f>ROUND(L165*K165,3)</f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>V165*K165</f>
        <v>0</v>
      </c>
      <c r="X165" s="166">
        <v>2.9550000000000003E-4</v>
      </c>
      <c r="Y165" s="166">
        <f>X165*K165</f>
        <v>3.8415000000000003E-3</v>
      </c>
      <c r="Z165" s="166">
        <v>0</v>
      </c>
      <c r="AA165" s="167">
        <f>Z165*K165</f>
        <v>0</v>
      </c>
      <c r="AR165" s="18" t="s">
        <v>261</v>
      </c>
      <c r="AT165" s="18" t="s">
        <v>200</v>
      </c>
      <c r="AU165" s="18" t="s">
        <v>178</v>
      </c>
      <c r="AY165" s="18" t="s">
        <v>199</v>
      </c>
      <c r="BE165" s="105">
        <f>IF(U165="základná",N165,0)</f>
        <v>0</v>
      </c>
      <c r="BF165" s="105">
        <f>IF(U165="znížená",N165,0)</f>
        <v>0</v>
      </c>
      <c r="BG165" s="105">
        <f>IF(U165="zákl. prenesená",N165,0)</f>
        <v>0</v>
      </c>
      <c r="BH165" s="105">
        <f>IF(U165="zníž. prenesená",N165,0)</f>
        <v>0</v>
      </c>
      <c r="BI165" s="105">
        <f>IF(U165="nulová",N165,0)</f>
        <v>0</v>
      </c>
      <c r="BJ165" s="18" t="s">
        <v>178</v>
      </c>
      <c r="BK165" s="168">
        <f>ROUND(L165*K165,3)</f>
        <v>0</v>
      </c>
      <c r="BL165" s="18" t="s">
        <v>261</v>
      </c>
      <c r="BM165" s="18" t="s">
        <v>1882</v>
      </c>
    </row>
    <row r="166" spans="2:65" s="1" customFormat="1" ht="25.5" customHeight="1">
      <c r="B166" s="131"/>
      <c r="C166" s="160" t="s">
        <v>348</v>
      </c>
      <c r="D166" s="160" t="s">
        <v>200</v>
      </c>
      <c r="E166" s="161" t="s">
        <v>1072</v>
      </c>
      <c r="F166" s="228" t="s">
        <v>1073</v>
      </c>
      <c r="G166" s="228"/>
      <c r="H166" s="228"/>
      <c r="I166" s="228"/>
      <c r="J166" s="162" t="s">
        <v>334</v>
      </c>
      <c r="K166" s="164">
        <v>0</v>
      </c>
      <c r="L166" s="230">
        <v>0</v>
      </c>
      <c r="M166" s="230"/>
      <c r="N166" s="220">
        <f>ROUND(L166*K166,3)</f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8" t="s">
        <v>261</v>
      </c>
      <c r="AT166" s="18" t="s">
        <v>200</v>
      </c>
      <c r="AU166" s="18" t="s">
        <v>178</v>
      </c>
      <c r="AY166" s="18" t="s">
        <v>199</v>
      </c>
      <c r="BE166" s="105">
        <f>IF(U166="základná",N166,0)</f>
        <v>0</v>
      </c>
      <c r="BF166" s="105">
        <f>IF(U166="znížená",N166,0)</f>
        <v>0</v>
      </c>
      <c r="BG166" s="105">
        <f>IF(U166="zákl. prenesená",N166,0)</f>
        <v>0</v>
      </c>
      <c r="BH166" s="105">
        <f>IF(U166="zníž. prenesená",N166,0)</f>
        <v>0</v>
      </c>
      <c r="BI166" s="105">
        <f>IF(U166="nulová",N166,0)</f>
        <v>0</v>
      </c>
      <c r="BJ166" s="18" t="s">
        <v>178</v>
      </c>
      <c r="BK166" s="168">
        <f>ROUND(L166*K166,3)</f>
        <v>0</v>
      </c>
      <c r="BL166" s="18" t="s">
        <v>261</v>
      </c>
      <c r="BM166" s="18" t="s">
        <v>1883</v>
      </c>
    </row>
    <row r="167" spans="2:65" s="9" customFormat="1" ht="29.85" customHeight="1">
      <c r="B167" s="149"/>
      <c r="C167" s="150"/>
      <c r="D167" s="159" t="s">
        <v>446</v>
      </c>
      <c r="E167" s="159"/>
      <c r="F167" s="159"/>
      <c r="G167" s="159"/>
      <c r="H167" s="159"/>
      <c r="I167" s="159"/>
      <c r="J167" s="159"/>
      <c r="K167" s="159"/>
      <c r="L167" s="159"/>
      <c r="M167" s="159"/>
      <c r="N167" s="222">
        <f>BK167</f>
        <v>0</v>
      </c>
      <c r="O167" s="223"/>
      <c r="P167" s="223"/>
      <c r="Q167" s="223"/>
      <c r="R167" s="152"/>
      <c r="T167" s="153"/>
      <c r="U167" s="150"/>
      <c r="V167" s="150"/>
      <c r="W167" s="154">
        <f>SUM(W168:W171)</f>
        <v>0</v>
      </c>
      <c r="X167" s="150"/>
      <c r="Y167" s="154">
        <f>SUM(Y168:Y171)</f>
        <v>0</v>
      </c>
      <c r="Z167" s="150"/>
      <c r="AA167" s="155">
        <f>SUM(AA168:AA171)</f>
        <v>0</v>
      </c>
      <c r="AR167" s="156" t="s">
        <v>178</v>
      </c>
      <c r="AT167" s="157" t="s">
        <v>76</v>
      </c>
      <c r="AU167" s="157" t="s">
        <v>85</v>
      </c>
      <c r="AY167" s="156" t="s">
        <v>199</v>
      </c>
      <c r="BK167" s="158">
        <f>SUM(BK168:BK171)</f>
        <v>0</v>
      </c>
    </row>
    <row r="168" spans="2:65" s="1" customFormat="1" ht="25.5" customHeight="1">
      <c r="B168" s="131"/>
      <c r="C168" s="160" t="s">
        <v>352</v>
      </c>
      <c r="D168" s="160" t="s">
        <v>200</v>
      </c>
      <c r="E168" s="161" t="s">
        <v>582</v>
      </c>
      <c r="F168" s="228" t="s">
        <v>583</v>
      </c>
      <c r="G168" s="228"/>
      <c r="H168" s="228"/>
      <c r="I168" s="228"/>
      <c r="J168" s="162" t="s">
        <v>251</v>
      </c>
      <c r="K168" s="163">
        <v>9.1999999999999993</v>
      </c>
      <c r="L168" s="230">
        <v>0</v>
      </c>
      <c r="M168" s="230"/>
      <c r="N168" s="220">
        <f>ROUND(L168*K168,3)</f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8" t="s">
        <v>261</v>
      </c>
      <c r="AT168" s="18" t="s">
        <v>200</v>
      </c>
      <c r="AU168" s="18" t="s">
        <v>178</v>
      </c>
      <c r="AY168" s="18" t="s">
        <v>199</v>
      </c>
      <c r="BE168" s="105">
        <f>IF(U168="základná",N168,0)</f>
        <v>0</v>
      </c>
      <c r="BF168" s="105">
        <f>IF(U168="znížená",N168,0)</f>
        <v>0</v>
      </c>
      <c r="BG168" s="105">
        <f>IF(U168="zákl. prenesená",N168,0)</f>
        <v>0</v>
      </c>
      <c r="BH168" s="105">
        <f>IF(U168="zníž. prenesená",N168,0)</f>
        <v>0</v>
      </c>
      <c r="BI168" s="105">
        <f>IF(U168="nulová",N168,0)</f>
        <v>0</v>
      </c>
      <c r="BJ168" s="18" t="s">
        <v>178</v>
      </c>
      <c r="BK168" s="168">
        <f>ROUND(L168*K168,3)</f>
        <v>0</v>
      </c>
      <c r="BL168" s="18" t="s">
        <v>261</v>
      </c>
      <c r="BM168" s="18" t="s">
        <v>1884</v>
      </c>
    </row>
    <row r="169" spans="2:65" s="1" customFormat="1" ht="16.5" customHeight="1">
      <c r="B169" s="131"/>
      <c r="C169" s="169" t="s">
        <v>356</v>
      </c>
      <c r="D169" s="169" t="s">
        <v>327</v>
      </c>
      <c r="E169" s="170" t="s">
        <v>585</v>
      </c>
      <c r="F169" s="229" t="s">
        <v>586</v>
      </c>
      <c r="G169" s="229"/>
      <c r="H169" s="229"/>
      <c r="I169" s="229"/>
      <c r="J169" s="171" t="s">
        <v>587</v>
      </c>
      <c r="K169" s="172">
        <v>0.10100000000000001</v>
      </c>
      <c r="L169" s="231">
        <v>0</v>
      </c>
      <c r="M169" s="231"/>
      <c r="N169" s="221">
        <f>ROUND(L169*K169,3)</f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8" t="s">
        <v>326</v>
      </c>
      <c r="AT169" s="18" t="s">
        <v>327</v>
      </c>
      <c r="AU169" s="18" t="s">
        <v>178</v>
      </c>
      <c r="AY169" s="18" t="s">
        <v>199</v>
      </c>
      <c r="BE169" s="105">
        <f>IF(U169="základná",N169,0)</f>
        <v>0</v>
      </c>
      <c r="BF169" s="105">
        <f>IF(U169="znížená",N169,0)</f>
        <v>0</v>
      </c>
      <c r="BG169" s="105">
        <f>IF(U169="zákl. prenesená",N169,0)</f>
        <v>0</v>
      </c>
      <c r="BH169" s="105">
        <f>IF(U169="zníž. prenesená",N169,0)</f>
        <v>0</v>
      </c>
      <c r="BI169" s="105">
        <f>IF(U169="nulová",N169,0)</f>
        <v>0</v>
      </c>
      <c r="BJ169" s="18" t="s">
        <v>178</v>
      </c>
      <c r="BK169" s="168">
        <f>ROUND(L169*K169,3)</f>
        <v>0</v>
      </c>
      <c r="BL169" s="18" t="s">
        <v>261</v>
      </c>
      <c r="BM169" s="18" t="s">
        <v>1885</v>
      </c>
    </row>
    <row r="170" spans="2:65" s="1" customFormat="1" ht="16.5" customHeight="1">
      <c r="B170" s="131"/>
      <c r="C170" s="160" t="s">
        <v>360</v>
      </c>
      <c r="D170" s="160" t="s">
        <v>200</v>
      </c>
      <c r="E170" s="161" t="s">
        <v>589</v>
      </c>
      <c r="F170" s="228" t="s">
        <v>590</v>
      </c>
      <c r="G170" s="228"/>
      <c r="H170" s="228"/>
      <c r="I170" s="228"/>
      <c r="J170" s="162" t="s">
        <v>587</v>
      </c>
      <c r="K170" s="163">
        <v>6.82</v>
      </c>
      <c r="L170" s="230">
        <v>0</v>
      </c>
      <c r="M170" s="230"/>
      <c r="N170" s="220">
        <f>ROUND(L170*K170,3)</f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8" t="s">
        <v>261</v>
      </c>
      <c r="AT170" s="18" t="s">
        <v>200</v>
      </c>
      <c r="AU170" s="18" t="s">
        <v>178</v>
      </c>
      <c r="AY170" s="18" t="s">
        <v>199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178</v>
      </c>
      <c r="BK170" s="168">
        <f>ROUND(L170*K170,3)</f>
        <v>0</v>
      </c>
      <c r="BL170" s="18" t="s">
        <v>261</v>
      </c>
      <c r="BM170" s="18" t="s">
        <v>1886</v>
      </c>
    </row>
    <row r="171" spans="2:65" s="1" customFormat="1" ht="25.5" customHeight="1">
      <c r="B171" s="131"/>
      <c r="C171" s="160" t="s">
        <v>364</v>
      </c>
      <c r="D171" s="160" t="s">
        <v>200</v>
      </c>
      <c r="E171" s="161" t="s">
        <v>592</v>
      </c>
      <c r="F171" s="228" t="s">
        <v>593</v>
      </c>
      <c r="G171" s="228"/>
      <c r="H171" s="228"/>
      <c r="I171" s="228"/>
      <c r="J171" s="162" t="s">
        <v>334</v>
      </c>
      <c r="K171" s="164">
        <v>0</v>
      </c>
      <c r="L171" s="230">
        <v>0</v>
      </c>
      <c r="M171" s="230"/>
      <c r="N171" s="220">
        <f>ROUND(L171*K171,3)</f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>V171*K171</f>
        <v>0</v>
      </c>
      <c r="X171" s="166">
        <v>0</v>
      </c>
      <c r="Y171" s="166">
        <f>X171*K171</f>
        <v>0</v>
      </c>
      <c r="Z171" s="166">
        <v>0</v>
      </c>
      <c r="AA171" s="167">
        <f>Z171*K171</f>
        <v>0</v>
      </c>
      <c r="AR171" s="18" t="s">
        <v>261</v>
      </c>
      <c r="AT171" s="18" t="s">
        <v>200</v>
      </c>
      <c r="AU171" s="18" t="s">
        <v>178</v>
      </c>
      <c r="AY171" s="18" t="s">
        <v>199</v>
      </c>
      <c r="BE171" s="105">
        <f>IF(U171="základná",N171,0)</f>
        <v>0</v>
      </c>
      <c r="BF171" s="105">
        <f>IF(U171="znížená",N171,0)</f>
        <v>0</v>
      </c>
      <c r="BG171" s="105">
        <f>IF(U171="zákl. prenesená",N171,0)</f>
        <v>0</v>
      </c>
      <c r="BH171" s="105">
        <f>IF(U171="zníž. prenesená",N171,0)</f>
        <v>0</v>
      </c>
      <c r="BI171" s="105">
        <f>IF(U171="nulová",N171,0)</f>
        <v>0</v>
      </c>
      <c r="BJ171" s="18" t="s">
        <v>178</v>
      </c>
      <c r="BK171" s="168">
        <f>ROUND(L171*K171,3)</f>
        <v>0</v>
      </c>
      <c r="BL171" s="18" t="s">
        <v>261</v>
      </c>
      <c r="BM171" s="18" t="s">
        <v>1887</v>
      </c>
    </row>
    <row r="172" spans="2:65" s="9" customFormat="1" ht="29.85" customHeight="1">
      <c r="B172" s="149"/>
      <c r="C172" s="150"/>
      <c r="D172" s="159" t="s">
        <v>168</v>
      </c>
      <c r="E172" s="159"/>
      <c r="F172" s="159"/>
      <c r="G172" s="159"/>
      <c r="H172" s="159"/>
      <c r="I172" s="159"/>
      <c r="J172" s="159"/>
      <c r="K172" s="159"/>
      <c r="L172" s="159"/>
      <c r="M172" s="159"/>
      <c r="N172" s="222">
        <f>BK172</f>
        <v>0</v>
      </c>
      <c r="O172" s="223"/>
      <c r="P172" s="223"/>
      <c r="Q172" s="223"/>
      <c r="R172" s="152"/>
      <c r="T172" s="153"/>
      <c r="U172" s="150"/>
      <c r="V172" s="150"/>
      <c r="W172" s="154">
        <f>SUM(W173:W180)</f>
        <v>0</v>
      </c>
      <c r="X172" s="150"/>
      <c r="Y172" s="154">
        <f>SUM(Y173:Y180)</f>
        <v>0.14314323200000001</v>
      </c>
      <c r="Z172" s="150"/>
      <c r="AA172" s="155">
        <f>SUM(AA173:AA180)</f>
        <v>0.200712</v>
      </c>
      <c r="AR172" s="156" t="s">
        <v>178</v>
      </c>
      <c r="AT172" s="157" t="s">
        <v>76</v>
      </c>
      <c r="AU172" s="157" t="s">
        <v>85</v>
      </c>
      <c r="AY172" s="156" t="s">
        <v>199</v>
      </c>
      <c r="BK172" s="158">
        <f>SUM(BK173:BK180)</f>
        <v>0</v>
      </c>
    </row>
    <row r="173" spans="2:65" s="1" customFormat="1" ht="25.5" customHeight="1">
      <c r="B173" s="131"/>
      <c r="C173" s="160" t="s">
        <v>368</v>
      </c>
      <c r="D173" s="160" t="s">
        <v>200</v>
      </c>
      <c r="E173" s="161" t="s">
        <v>595</v>
      </c>
      <c r="F173" s="228" t="s">
        <v>596</v>
      </c>
      <c r="G173" s="228"/>
      <c r="H173" s="228"/>
      <c r="I173" s="228"/>
      <c r="J173" s="162" t="s">
        <v>316</v>
      </c>
      <c r="K173" s="163">
        <v>4</v>
      </c>
      <c r="L173" s="230">
        <v>0</v>
      </c>
      <c r="M173" s="230"/>
      <c r="N173" s="220">
        <f t="shared" ref="N173:N180" si="25">ROUND(L173*K173,3)</f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ref="W173:W180" si="26">V173*K173</f>
        <v>0</v>
      </c>
      <c r="X173" s="166">
        <v>4.8500000000000001E-3</v>
      </c>
      <c r="Y173" s="166">
        <f t="shared" ref="Y173:Y180" si="27">X173*K173</f>
        <v>1.9400000000000001E-2</v>
      </c>
      <c r="Z173" s="166">
        <v>0</v>
      </c>
      <c r="AA173" s="167">
        <f t="shared" ref="AA173:AA180" si="28">Z173*K173</f>
        <v>0</v>
      </c>
      <c r="AR173" s="18" t="s">
        <v>261</v>
      </c>
      <c r="AT173" s="18" t="s">
        <v>200</v>
      </c>
      <c r="AU173" s="18" t="s">
        <v>178</v>
      </c>
      <c r="AY173" s="18" t="s">
        <v>199</v>
      </c>
      <c r="BE173" s="105">
        <f t="shared" ref="BE173:BE180" si="29">IF(U173="základná",N173,0)</f>
        <v>0</v>
      </c>
      <c r="BF173" s="105">
        <f t="shared" ref="BF173:BF180" si="30">IF(U173="znížená",N173,0)</f>
        <v>0</v>
      </c>
      <c r="BG173" s="105">
        <f t="shared" ref="BG173:BG180" si="31">IF(U173="zákl. prenesená",N173,0)</f>
        <v>0</v>
      </c>
      <c r="BH173" s="105">
        <f t="shared" ref="BH173:BH180" si="32">IF(U173="zníž. prenesená",N173,0)</f>
        <v>0</v>
      </c>
      <c r="BI173" s="105">
        <f t="shared" ref="BI173:BI180" si="33">IF(U173="nulová",N173,0)</f>
        <v>0</v>
      </c>
      <c r="BJ173" s="18" t="s">
        <v>178</v>
      </c>
      <c r="BK173" s="168">
        <f t="shared" ref="BK173:BK180" si="34">ROUND(L173*K173,3)</f>
        <v>0</v>
      </c>
      <c r="BL173" s="18" t="s">
        <v>261</v>
      </c>
      <c r="BM173" s="18" t="s">
        <v>1888</v>
      </c>
    </row>
    <row r="174" spans="2:65" s="1" customFormat="1" ht="38.25" customHeight="1">
      <c r="B174" s="131"/>
      <c r="C174" s="160" t="s">
        <v>372</v>
      </c>
      <c r="D174" s="160" t="s">
        <v>200</v>
      </c>
      <c r="E174" s="161" t="s">
        <v>598</v>
      </c>
      <c r="F174" s="228" t="s">
        <v>599</v>
      </c>
      <c r="G174" s="228"/>
      <c r="H174" s="228"/>
      <c r="I174" s="228"/>
      <c r="J174" s="162" t="s">
        <v>203</v>
      </c>
      <c r="K174" s="163">
        <v>12.6</v>
      </c>
      <c r="L174" s="230">
        <v>0</v>
      </c>
      <c r="M174" s="230"/>
      <c r="N174" s="220">
        <f t="shared" si="2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26"/>
        <v>0</v>
      </c>
      <c r="X174" s="166">
        <v>0</v>
      </c>
      <c r="Y174" s="166">
        <f t="shared" si="27"/>
        <v>0</v>
      </c>
      <c r="Z174" s="166">
        <v>7.3200000000000001E-3</v>
      </c>
      <c r="AA174" s="167">
        <f t="shared" si="28"/>
        <v>9.2231999999999995E-2</v>
      </c>
      <c r="AR174" s="18" t="s">
        <v>261</v>
      </c>
      <c r="AT174" s="18" t="s">
        <v>200</v>
      </c>
      <c r="AU174" s="18" t="s">
        <v>178</v>
      </c>
      <c r="AY174" s="18" t="s">
        <v>199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178</v>
      </c>
      <c r="BK174" s="168">
        <f t="shared" si="34"/>
        <v>0</v>
      </c>
      <c r="BL174" s="18" t="s">
        <v>261</v>
      </c>
      <c r="BM174" s="18" t="s">
        <v>1889</v>
      </c>
    </row>
    <row r="175" spans="2:65" s="1" customFormat="1" ht="38.25" customHeight="1">
      <c r="B175" s="131"/>
      <c r="C175" s="160" t="s">
        <v>376</v>
      </c>
      <c r="D175" s="160" t="s">
        <v>200</v>
      </c>
      <c r="E175" s="161" t="s">
        <v>601</v>
      </c>
      <c r="F175" s="228" t="s">
        <v>602</v>
      </c>
      <c r="G175" s="228"/>
      <c r="H175" s="228"/>
      <c r="I175" s="228"/>
      <c r="J175" s="162" t="s">
        <v>203</v>
      </c>
      <c r="K175" s="163">
        <v>12.6</v>
      </c>
      <c r="L175" s="230">
        <v>0</v>
      </c>
      <c r="M175" s="230"/>
      <c r="N175" s="220">
        <f t="shared" si="2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26"/>
        <v>0</v>
      </c>
      <c r="X175" s="166">
        <v>3.4000000000000002E-4</v>
      </c>
      <c r="Y175" s="166">
        <f t="shared" si="27"/>
        <v>4.2840000000000005E-3</v>
      </c>
      <c r="Z175" s="166">
        <v>0</v>
      </c>
      <c r="AA175" s="167">
        <f t="shared" si="28"/>
        <v>0</v>
      </c>
      <c r="AR175" s="18" t="s">
        <v>261</v>
      </c>
      <c r="AT175" s="18" t="s">
        <v>200</v>
      </c>
      <c r="AU175" s="18" t="s">
        <v>178</v>
      </c>
      <c r="AY175" s="18" t="s">
        <v>199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178</v>
      </c>
      <c r="BK175" s="168">
        <f t="shared" si="34"/>
        <v>0</v>
      </c>
      <c r="BL175" s="18" t="s">
        <v>261</v>
      </c>
      <c r="BM175" s="18" t="s">
        <v>1890</v>
      </c>
    </row>
    <row r="176" spans="2:65" s="1" customFormat="1" ht="38.25" customHeight="1">
      <c r="B176" s="131"/>
      <c r="C176" s="160" t="s">
        <v>380</v>
      </c>
      <c r="D176" s="160" t="s">
        <v>200</v>
      </c>
      <c r="E176" s="161" t="s">
        <v>610</v>
      </c>
      <c r="F176" s="228" t="s">
        <v>611</v>
      </c>
      <c r="G176" s="228"/>
      <c r="H176" s="228"/>
      <c r="I176" s="228"/>
      <c r="J176" s="162" t="s">
        <v>251</v>
      </c>
      <c r="K176" s="163">
        <v>17.399999999999999</v>
      </c>
      <c r="L176" s="230">
        <v>0</v>
      </c>
      <c r="M176" s="230"/>
      <c r="N176" s="220">
        <f t="shared" si="2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26"/>
        <v>0</v>
      </c>
      <c r="X176" s="166">
        <v>1.3156800000000001E-3</v>
      </c>
      <c r="Y176" s="166">
        <f t="shared" si="27"/>
        <v>2.2892831999999998E-2</v>
      </c>
      <c r="Z176" s="166">
        <v>0</v>
      </c>
      <c r="AA176" s="167">
        <f t="shared" si="28"/>
        <v>0</v>
      </c>
      <c r="AR176" s="18" t="s">
        <v>261</v>
      </c>
      <c r="AT176" s="18" t="s">
        <v>200</v>
      </c>
      <c r="AU176" s="18" t="s">
        <v>178</v>
      </c>
      <c r="AY176" s="18" t="s">
        <v>199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178</v>
      </c>
      <c r="BK176" s="168">
        <f t="shared" si="34"/>
        <v>0</v>
      </c>
      <c r="BL176" s="18" t="s">
        <v>261</v>
      </c>
      <c r="BM176" s="18" t="s">
        <v>1891</v>
      </c>
    </row>
    <row r="177" spans="2:65" s="1" customFormat="1" ht="38.25" customHeight="1">
      <c r="B177" s="131"/>
      <c r="C177" s="160" t="s">
        <v>384</v>
      </c>
      <c r="D177" s="160" t="s">
        <v>200</v>
      </c>
      <c r="E177" s="161" t="s">
        <v>616</v>
      </c>
      <c r="F177" s="228" t="s">
        <v>617</v>
      </c>
      <c r="G177" s="228"/>
      <c r="H177" s="228"/>
      <c r="I177" s="228"/>
      <c r="J177" s="162" t="s">
        <v>251</v>
      </c>
      <c r="K177" s="163">
        <v>111</v>
      </c>
      <c r="L177" s="230">
        <v>0</v>
      </c>
      <c r="M177" s="230"/>
      <c r="N177" s="220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8" t="s">
        <v>261</v>
      </c>
      <c r="AT177" s="18" t="s">
        <v>200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261</v>
      </c>
      <c r="BM177" s="18" t="s">
        <v>1892</v>
      </c>
    </row>
    <row r="178" spans="2:65" s="1" customFormat="1" ht="25.5" customHeight="1">
      <c r="B178" s="131"/>
      <c r="C178" s="160" t="s">
        <v>388</v>
      </c>
      <c r="D178" s="160" t="s">
        <v>200</v>
      </c>
      <c r="E178" s="161" t="s">
        <v>620</v>
      </c>
      <c r="F178" s="228" t="s">
        <v>621</v>
      </c>
      <c r="G178" s="228"/>
      <c r="H178" s="228"/>
      <c r="I178" s="228"/>
      <c r="J178" s="162" t="s">
        <v>251</v>
      </c>
      <c r="K178" s="163">
        <v>48</v>
      </c>
      <c r="L178" s="230">
        <v>0</v>
      </c>
      <c r="M178" s="230"/>
      <c r="N178" s="220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2.0117999999999998E-3</v>
      </c>
      <c r="Y178" s="166">
        <f t="shared" si="27"/>
        <v>9.6566399999999997E-2</v>
      </c>
      <c r="Z178" s="166">
        <v>0</v>
      </c>
      <c r="AA178" s="167">
        <f t="shared" si="28"/>
        <v>0</v>
      </c>
      <c r="AR178" s="18" t="s">
        <v>261</v>
      </c>
      <c r="AT178" s="18" t="s">
        <v>200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261</v>
      </c>
      <c r="BM178" s="18" t="s">
        <v>1893</v>
      </c>
    </row>
    <row r="179" spans="2:65" s="1" customFormat="1" ht="25.5" customHeight="1">
      <c r="B179" s="131"/>
      <c r="C179" s="160" t="s">
        <v>392</v>
      </c>
      <c r="D179" s="160" t="s">
        <v>200</v>
      </c>
      <c r="E179" s="161" t="s">
        <v>624</v>
      </c>
      <c r="F179" s="228" t="s">
        <v>625</v>
      </c>
      <c r="G179" s="228"/>
      <c r="H179" s="228"/>
      <c r="I179" s="228"/>
      <c r="J179" s="162" t="s">
        <v>251</v>
      </c>
      <c r="K179" s="163">
        <v>48</v>
      </c>
      <c r="L179" s="230">
        <v>0</v>
      </c>
      <c r="M179" s="230"/>
      <c r="N179" s="220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2.2599999999999999E-3</v>
      </c>
      <c r="AA179" s="167">
        <f t="shared" si="28"/>
        <v>0.10847999999999999</v>
      </c>
      <c r="AR179" s="18" t="s">
        <v>261</v>
      </c>
      <c r="AT179" s="18" t="s">
        <v>200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261</v>
      </c>
      <c r="BM179" s="18" t="s">
        <v>1894</v>
      </c>
    </row>
    <row r="180" spans="2:65" s="1" customFormat="1" ht="25.5" customHeight="1">
      <c r="B180" s="131"/>
      <c r="C180" s="160" t="s">
        <v>396</v>
      </c>
      <c r="D180" s="160" t="s">
        <v>200</v>
      </c>
      <c r="E180" s="161" t="s">
        <v>349</v>
      </c>
      <c r="F180" s="228" t="s">
        <v>350</v>
      </c>
      <c r="G180" s="228"/>
      <c r="H180" s="228"/>
      <c r="I180" s="228"/>
      <c r="J180" s="162" t="s">
        <v>334</v>
      </c>
      <c r="K180" s="164">
        <v>0</v>
      </c>
      <c r="L180" s="230">
        <v>0</v>
      </c>
      <c r="M180" s="230"/>
      <c r="N180" s="220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8" t="s">
        <v>261</v>
      </c>
      <c r="AT180" s="18" t="s">
        <v>200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261</v>
      </c>
      <c r="BM180" s="18" t="s">
        <v>1895</v>
      </c>
    </row>
    <row r="181" spans="2:65" s="9" customFormat="1" ht="29.85" customHeight="1">
      <c r="B181" s="149"/>
      <c r="C181" s="150"/>
      <c r="D181" s="159" t="s">
        <v>169</v>
      </c>
      <c r="E181" s="159"/>
      <c r="F181" s="159"/>
      <c r="G181" s="159"/>
      <c r="H181" s="159"/>
      <c r="I181" s="159"/>
      <c r="J181" s="159"/>
      <c r="K181" s="159"/>
      <c r="L181" s="159"/>
      <c r="M181" s="159"/>
      <c r="N181" s="222">
        <f>BK181</f>
        <v>0</v>
      </c>
      <c r="O181" s="223"/>
      <c r="P181" s="223"/>
      <c r="Q181" s="223"/>
      <c r="R181" s="152"/>
      <c r="T181" s="153"/>
      <c r="U181" s="150"/>
      <c r="V181" s="150"/>
      <c r="W181" s="154">
        <f>SUM(W182:W184)</f>
        <v>0</v>
      </c>
      <c r="X181" s="150"/>
      <c r="Y181" s="154">
        <f>SUM(Y182:Y184)</f>
        <v>0</v>
      </c>
      <c r="Z181" s="150"/>
      <c r="AA181" s="155">
        <f>SUM(AA182:AA184)</f>
        <v>0</v>
      </c>
      <c r="AR181" s="156" t="s">
        <v>178</v>
      </c>
      <c r="AT181" s="157" t="s">
        <v>76</v>
      </c>
      <c r="AU181" s="157" t="s">
        <v>85</v>
      </c>
      <c r="AY181" s="156" t="s">
        <v>199</v>
      </c>
      <c r="BK181" s="158">
        <f>SUM(BK182:BK184)</f>
        <v>0</v>
      </c>
    </row>
    <row r="182" spans="2:65" s="1" customFormat="1" ht="25.5" customHeight="1">
      <c r="B182" s="131"/>
      <c r="C182" s="160" t="s">
        <v>400</v>
      </c>
      <c r="D182" s="160" t="s">
        <v>200</v>
      </c>
      <c r="E182" s="161" t="s">
        <v>1896</v>
      </c>
      <c r="F182" s="228" t="s">
        <v>1897</v>
      </c>
      <c r="G182" s="228"/>
      <c r="H182" s="228"/>
      <c r="I182" s="228"/>
      <c r="J182" s="162" t="s">
        <v>316</v>
      </c>
      <c r="K182" s="163">
        <v>1</v>
      </c>
      <c r="L182" s="230">
        <v>0</v>
      </c>
      <c r="M182" s="230"/>
      <c r="N182" s="220">
        <f>ROUND(L182*K182,3)</f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8" t="s">
        <v>261</v>
      </c>
      <c r="AT182" s="18" t="s">
        <v>200</v>
      </c>
      <c r="AU182" s="18" t="s">
        <v>178</v>
      </c>
      <c r="AY182" s="18" t="s">
        <v>199</v>
      </c>
      <c r="BE182" s="105">
        <f>IF(U182="základná",N182,0)</f>
        <v>0</v>
      </c>
      <c r="BF182" s="105">
        <f>IF(U182="znížená",N182,0)</f>
        <v>0</v>
      </c>
      <c r="BG182" s="105">
        <f>IF(U182="zákl. prenesená",N182,0)</f>
        <v>0</v>
      </c>
      <c r="BH182" s="105">
        <f>IF(U182="zníž. prenesená",N182,0)</f>
        <v>0</v>
      </c>
      <c r="BI182" s="105">
        <f>IF(U182="nulová",N182,0)</f>
        <v>0</v>
      </c>
      <c r="BJ182" s="18" t="s">
        <v>178</v>
      </c>
      <c r="BK182" s="168">
        <f>ROUND(L182*K182,3)</f>
        <v>0</v>
      </c>
      <c r="BL182" s="18" t="s">
        <v>261</v>
      </c>
      <c r="BM182" s="18" t="s">
        <v>1898</v>
      </c>
    </row>
    <row r="183" spans="2:65" s="1" customFormat="1" ht="16.5" customHeight="1">
      <c r="B183" s="131"/>
      <c r="C183" s="169" t="s">
        <v>404</v>
      </c>
      <c r="D183" s="169" t="s">
        <v>327</v>
      </c>
      <c r="E183" s="170" t="s">
        <v>1899</v>
      </c>
      <c r="F183" s="229" t="s">
        <v>1900</v>
      </c>
      <c r="G183" s="229"/>
      <c r="H183" s="229"/>
      <c r="I183" s="229"/>
      <c r="J183" s="171" t="s">
        <v>316</v>
      </c>
      <c r="K183" s="172">
        <v>1</v>
      </c>
      <c r="L183" s="231">
        <v>0</v>
      </c>
      <c r="M183" s="231"/>
      <c r="N183" s="221">
        <f>ROUND(L183*K183,3)</f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8" t="s">
        <v>326</v>
      </c>
      <c r="AT183" s="18" t="s">
        <v>327</v>
      </c>
      <c r="AU183" s="18" t="s">
        <v>178</v>
      </c>
      <c r="AY183" s="18" t="s">
        <v>199</v>
      </c>
      <c r="BE183" s="105">
        <f>IF(U183="základná",N183,0)</f>
        <v>0</v>
      </c>
      <c r="BF183" s="105">
        <f>IF(U183="znížená",N183,0)</f>
        <v>0</v>
      </c>
      <c r="BG183" s="105">
        <f>IF(U183="zákl. prenesená",N183,0)</f>
        <v>0</v>
      </c>
      <c r="BH183" s="105">
        <f>IF(U183="zníž. prenesená",N183,0)</f>
        <v>0</v>
      </c>
      <c r="BI183" s="105">
        <f>IF(U183="nulová",N183,0)</f>
        <v>0</v>
      </c>
      <c r="BJ183" s="18" t="s">
        <v>178</v>
      </c>
      <c r="BK183" s="168">
        <f>ROUND(L183*K183,3)</f>
        <v>0</v>
      </c>
      <c r="BL183" s="18" t="s">
        <v>261</v>
      </c>
      <c r="BM183" s="18" t="s">
        <v>1901</v>
      </c>
    </row>
    <row r="184" spans="2:65" s="1" customFormat="1" ht="38.25" customHeight="1">
      <c r="B184" s="131"/>
      <c r="C184" s="160" t="s">
        <v>408</v>
      </c>
      <c r="D184" s="160" t="s">
        <v>200</v>
      </c>
      <c r="E184" s="161" t="s">
        <v>377</v>
      </c>
      <c r="F184" s="228" t="s">
        <v>378</v>
      </c>
      <c r="G184" s="228"/>
      <c r="H184" s="228"/>
      <c r="I184" s="228"/>
      <c r="J184" s="162" t="s">
        <v>334</v>
      </c>
      <c r="K184" s="164">
        <v>0</v>
      </c>
      <c r="L184" s="230">
        <v>0</v>
      </c>
      <c r="M184" s="230"/>
      <c r="N184" s="220">
        <f>ROUND(L184*K184,3)</f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8" t="s">
        <v>261</v>
      </c>
      <c r="AT184" s="18" t="s">
        <v>200</v>
      </c>
      <c r="AU184" s="18" t="s">
        <v>178</v>
      </c>
      <c r="AY184" s="18" t="s">
        <v>199</v>
      </c>
      <c r="BE184" s="105">
        <f>IF(U184="základná",N184,0)</f>
        <v>0</v>
      </c>
      <c r="BF184" s="105">
        <f>IF(U184="znížená",N184,0)</f>
        <v>0</v>
      </c>
      <c r="BG184" s="105">
        <f>IF(U184="zákl. prenesená",N184,0)</f>
        <v>0</v>
      </c>
      <c r="BH184" s="105">
        <f>IF(U184="zníž. prenesená",N184,0)</f>
        <v>0</v>
      </c>
      <c r="BI184" s="105">
        <f>IF(U184="nulová",N184,0)</f>
        <v>0</v>
      </c>
      <c r="BJ184" s="18" t="s">
        <v>178</v>
      </c>
      <c r="BK184" s="168">
        <f>ROUND(L184*K184,3)</f>
        <v>0</v>
      </c>
      <c r="BL184" s="18" t="s">
        <v>261</v>
      </c>
      <c r="BM184" s="18" t="s">
        <v>1902</v>
      </c>
    </row>
    <row r="185" spans="2:65" s="9" customFormat="1" ht="37.35" customHeight="1">
      <c r="B185" s="149"/>
      <c r="C185" s="150"/>
      <c r="D185" s="151" t="s">
        <v>172</v>
      </c>
      <c r="E185" s="151"/>
      <c r="F185" s="151"/>
      <c r="G185" s="151"/>
      <c r="H185" s="151"/>
      <c r="I185" s="151"/>
      <c r="J185" s="151"/>
      <c r="K185" s="151"/>
      <c r="L185" s="151"/>
      <c r="M185" s="151"/>
      <c r="N185" s="259">
        <f>BK185</f>
        <v>0</v>
      </c>
      <c r="O185" s="260"/>
      <c r="P185" s="260"/>
      <c r="Q185" s="260"/>
      <c r="R185" s="152"/>
      <c r="T185" s="153"/>
      <c r="U185" s="150"/>
      <c r="V185" s="150"/>
      <c r="W185" s="154">
        <f>SUM(W186:W190)</f>
        <v>0</v>
      </c>
      <c r="X185" s="150"/>
      <c r="Y185" s="154">
        <f>SUM(Y186:Y190)</f>
        <v>0</v>
      </c>
      <c r="Z185" s="150"/>
      <c r="AA185" s="155">
        <f>SUM(AA186:AA190)</f>
        <v>0</v>
      </c>
      <c r="AR185" s="156" t="s">
        <v>204</v>
      </c>
      <c r="AT185" s="157" t="s">
        <v>76</v>
      </c>
      <c r="AU185" s="157" t="s">
        <v>77</v>
      </c>
      <c r="AY185" s="156" t="s">
        <v>199</v>
      </c>
      <c r="BK185" s="158">
        <f>SUM(BK186:BK190)</f>
        <v>0</v>
      </c>
    </row>
    <row r="186" spans="2:65" s="1" customFormat="1" ht="51" customHeight="1">
      <c r="B186" s="131"/>
      <c r="C186" s="160" t="s">
        <v>412</v>
      </c>
      <c r="D186" s="160" t="s">
        <v>200</v>
      </c>
      <c r="E186" s="161" t="s">
        <v>85</v>
      </c>
      <c r="F186" s="228" t="s">
        <v>421</v>
      </c>
      <c r="G186" s="228"/>
      <c r="H186" s="228"/>
      <c r="I186" s="228"/>
      <c r="J186" s="162" t="s">
        <v>5</v>
      </c>
      <c r="K186" s="163">
        <v>0</v>
      </c>
      <c r="L186" s="230">
        <v>0</v>
      </c>
      <c r="M186" s="230"/>
      <c r="N186" s="220">
        <f>ROUND(L186*K186,3)</f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8" t="s">
        <v>422</v>
      </c>
      <c r="AT186" s="18" t="s">
        <v>200</v>
      </c>
      <c r="AU186" s="18" t="s">
        <v>85</v>
      </c>
      <c r="AY186" s="18" t="s">
        <v>199</v>
      </c>
      <c r="BE186" s="105">
        <f>IF(U186="základná",N186,0)</f>
        <v>0</v>
      </c>
      <c r="BF186" s="105">
        <f>IF(U186="znížená",N186,0)</f>
        <v>0</v>
      </c>
      <c r="BG186" s="105">
        <f>IF(U186="zákl. prenesená",N186,0)</f>
        <v>0</v>
      </c>
      <c r="BH186" s="105">
        <f>IF(U186="zníž. prenesená",N186,0)</f>
        <v>0</v>
      </c>
      <c r="BI186" s="105">
        <f>IF(U186="nulová",N186,0)</f>
        <v>0</v>
      </c>
      <c r="BJ186" s="18" t="s">
        <v>178</v>
      </c>
      <c r="BK186" s="168">
        <f>ROUND(L186*K186,3)</f>
        <v>0</v>
      </c>
      <c r="BL186" s="18" t="s">
        <v>422</v>
      </c>
      <c r="BM186" s="18" t="s">
        <v>1903</v>
      </c>
    </row>
    <row r="187" spans="2:65" s="1" customFormat="1" ht="51" customHeight="1">
      <c r="B187" s="131"/>
      <c r="C187" s="160" t="s">
        <v>416</v>
      </c>
      <c r="D187" s="160" t="s">
        <v>200</v>
      </c>
      <c r="E187" s="161" t="s">
        <v>178</v>
      </c>
      <c r="F187" s="228" t="s">
        <v>425</v>
      </c>
      <c r="G187" s="228"/>
      <c r="H187" s="228"/>
      <c r="I187" s="228"/>
      <c r="J187" s="162" t="s">
        <v>5</v>
      </c>
      <c r="K187" s="163">
        <v>0</v>
      </c>
      <c r="L187" s="230">
        <v>0</v>
      </c>
      <c r="M187" s="230"/>
      <c r="N187" s="220">
        <f>ROUND(L187*K187,3)</f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8" t="s">
        <v>422</v>
      </c>
      <c r="AT187" s="18" t="s">
        <v>200</v>
      </c>
      <c r="AU187" s="18" t="s">
        <v>85</v>
      </c>
      <c r="AY187" s="18" t="s">
        <v>199</v>
      </c>
      <c r="BE187" s="105">
        <f>IF(U187="základná",N187,0)</f>
        <v>0</v>
      </c>
      <c r="BF187" s="105">
        <f>IF(U187="znížená",N187,0)</f>
        <v>0</v>
      </c>
      <c r="BG187" s="105">
        <f>IF(U187="zákl. prenesená",N187,0)</f>
        <v>0</v>
      </c>
      <c r="BH187" s="105">
        <f>IF(U187="zníž. prenesená",N187,0)</f>
        <v>0</v>
      </c>
      <c r="BI187" s="105">
        <f>IF(U187="nulová",N187,0)</f>
        <v>0</v>
      </c>
      <c r="BJ187" s="18" t="s">
        <v>178</v>
      </c>
      <c r="BK187" s="168">
        <f>ROUND(L187*K187,3)</f>
        <v>0</v>
      </c>
      <c r="BL187" s="18" t="s">
        <v>422</v>
      </c>
      <c r="BM187" s="18" t="s">
        <v>1904</v>
      </c>
    </row>
    <row r="188" spans="2:65" s="1" customFormat="1" ht="63.75" customHeight="1">
      <c r="B188" s="131"/>
      <c r="C188" s="160" t="s">
        <v>420</v>
      </c>
      <c r="D188" s="160" t="s">
        <v>200</v>
      </c>
      <c r="E188" s="161" t="s">
        <v>209</v>
      </c>
      <c r="F188" s="228" t="s">
        <v>428</v>
      </c>
      <c r="G188" s="228"/>
      <c r="H188" s="228"/>
      <c r="I188" s="228"/>
      <c r="J188" s="162" t="s">
        <v>5</v>
      </c>
      <c r="K188" s="163">
        <v>0</v>
      </c>
      <c r="L188" s="230">
        <v>0</v>
      </c>
      <c r="M188" s="230"/>
      <c r="N188" s="220">
        <f>ROUND(L188*K188,3)</f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8" t="s">
        <v>422</v>
      </c>
      <c r="AT188" s="18" t="s">
        <v>200</v>
      </c>
      <c r="AU188" s="18" t="s">
        <v>85</v>
      </c>
      <c r="AY188" s="18" t="s">
        <v>199</v>
      </c>
      <c r="BE188" s="105">
        <f>IF(U188="základná",N188,0)</f>
        <v>0</v>
      </c>
      <c r="BF188" s="105">
        <f>IF(U188="znížená",N188,0)</f>
        <v>0</v>
      </c>
      <c r="BG188" s="105">
        <f>IF(U188="zákl. prenesená",N188,0)</f>
        <v>0</v>
      </c>
      <c r="BH188" s="105">
        <f>IF(U188="zníž. prenesená",N188,0)</f>
        <v>0</v>
      </c>
      <c r="BI188" s="105">
        <f>IF(U188="nulová",N188,0)</f>
        <v>0</v>
      </c>
      <c r="BJ188" s="18" t="s">
        <v>178</v>
      </c>
      <c r="BK188" s="168">
        <f>ROUND(L188*K188,3)</f>
        <v>0</v>
      </c>
      <c r="BL188" s="18" t="s">
        <v>422</v>
      </c>
      <c r="BM188" s="18" t="s">
        <v>1905</v>
      </c>
    </row>
    <row r="189" spans="2:65" s="1" customFormat="1" ht="51" customHeight="1">
      <c r="B189" s="131"/>
      <c r="C189" s="160" t="s">
        <v>424</v>
      </c>
      <c r="D189" s="160" t="s">
        <v>200</v>
      </c>
      <c r="E189" s="161" t="s">
        <v>216</v>
      </c>
      <c r="F189" s="228" t="s">
        <v>431</v>
      </c>
      <c r="G189" s="228"/>
      <c r="H189" s="228"/>
      <c r="I189" s="228"/>
      <c r="J189" s="162" t="s">
        <v>5</v>
      </c>
      <c r="K189" s="163">
        <v>0</v>
      </c>
      <c r="L189" s="230">
        <v>0</v>
      </c>
      <c r="M189" s="230"/>
      <c r="N189" s="220">
        <f>ROUND(L189*K189,3)</f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8" t="s">
        <v>422</v>
      </c>
      <c r="AT189" s="18" t="s">
        <v>200</v>
      </c>
      <c r="AU189" s="18" t="s">
        <v>85</v>
      </c>
      <c r="AY189" s="18" t="s">
        <v>199</v>
      </c>
      <c r="BE189" s="105">
        <f>IF(U189="základná",N189,0)</f>
        <v>0</v>
      </c>
      <c r="BF189" s="105">
        <f>IF(U189="znížená",N189,0)</f>
        <v>0</v>
      </c>
      <c r="BG189" s="105">
        <f>IF(U189="zákl. prenesená",N189,0)</f>
        <v>0</v>
      </c>
      <c r="BH189" s="105">
        <f>IF(U189="zníž. prenesená",N189,0)</f>
        <v>0</v>
      </c>
      <c r="BI189" s="105">
        <f>IF(U189="nulová",N189,0)</f>
        <v>0</v>
      </c>
      <c r="BJ189" s="18" t="s">
        <v>178</v>
      </c>
      <c r="BK189" s="168">
        <f>ROUND(L189*K189,3)</f>
        <v>0</v>
      </c>
      <c r="BL189" s="18" t="s">
        <v>422</v>
      </c>
      <c r="BM189" s="18" t="s">
        <v>1906</v>
      </c>
    </row>
    <row r="190" spans="2:65" s="1" customFormat="1" ht="25.5" customHeight="1">
      <c r="B190" s="131"/>
      <c r="C190" s="160" t="s">
        <v>427</v>
      </c>
      <c r="D190" s="160" t="s">
        <v>200</v>
      </c>
      <c r="E190" s="161" t="s">
        <v>220</v>
      </c>
      <c r="F190" s="228" t="s">
        <v>434</v>
      </c>
      <c r="G190" s="228"/>
      <c r="H190" s="228"/>
      <c r="I190" s="228"/>
      <c r="J190" s="162" t="s">
        <v>5</v>
      </c>
      <c r="K190" s="163">
        <v>0</v>
      </c>
      <c r="L190" s="230">
        <v>0</v>
      </c>
      <c r="M190" s="230"/>
      <c r="N190" s="220">
        <f>ROUND(L190*K190,3)</f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422</v>
      </c>
      <c r="AT190" s="18" t="s">
        <v>200</v>
      </c>
      <c r="AU190" s="18" t="s">
        <v>85</v>
      </c>
      <c r="AY190" s="18" t="s">
        <v>199</v>
      </c>
      <c r="BE190" s="105">
        <f>IF(U190="základná",N190,0)</f>
        <v>0</v>
      </c>
      <c r="BF190" s="105">
        <f>IF(U190="znížená",N190,0)</f>
        <v>0</v>
      </c>
      <c r="BG190" s="105">
        <f>IF(U190="zákl. prenesená",N190,0)</f>
        <v>0</v>
      </c>
      <c r="BH190" s="105">
        <f>IF(U190="zníž. prenesená",N190,0)</f>
        <v>0</v>
      </c>
      <c r="BI190" s="105">
        <f>IF(U190="nulová",N190,0)</f>
        <v>0</v>
      </c>
      <c r="BJ190" s="18" t="s">
        <v>178</v>
      </c>
      <c r="BK190" s="168">
        <f>ROUND(L190*K190,3)</f>
        <v>0</v>
      </c>
      <c r="BL190" s="18" t="s">
        <v>422</v>
      </c>
      <c r="BM190" s="18" t="s">
        <v>1907</v>
      </c>
    </row>
    <row r="191" spans="2:65" s="9" customFormat="1" ht="37.35" customHeight="1">
      <c r="B191" s="149"/>
      <c r="C191" s="150"/>
      <c r="D191" s="151" t="s">
        <v>173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224">
        <f>BK191</f>
        <v>0</v>
      </c>
      <c r="O191" s="225"/>
      <c r="P191" s="225"/>
      <c r="Q191" s="225"/>
      <c r="R191" s="152"/>
      <c r="T191" s="153"/>
      <c r="U191" s="150"/>
      <c r="V191" s="150"/>
      <c r="W191" s="154">
        <f>W192</f>
        <v>0</v>
      </c>
      <c r="X191" s="150"/>
      <c r="Y191" s="154">
        <f>Y192</f>
        <v>0</v>
      </c>
      <c r="Z191" s="150"/>
      <c r="AA191" s="155">
        <f>AA192</f>
        <v>0</v>
      </c>
      <c r="AR191" s="156" t="s">
        <v>216</v>
      </c>
      <c r="AT191" s="157" t="s">
        <v>76</v>
      </c>
      <c r="AU191" s="157" t="s">
        <v>77</v>
      </c>
      <c r="AY191" s="156" t="s">
        <v>199</v>
      </c>
      <c r="BK191" s="158">
        <f>BK192</f>
        <v>0</v>
      </c>
    </row>
    <row r="192" spans="2:65" s="9" customFormat="1" ht="19.95" customHeight="1">
      <c r="B192" s="149"/>
      <c r="C192" s="150"/>
      <c r="D192" s="159" t="s">
        <v>174</v>
      </c>
      <c r="E192" s="159"/>
      <c r="F192" s="159"/>
      <c r="G192" s="159"/>
      <c r="H192" s="159"/>
      <c r="I192" s="159"/>
      <c r="J192" s="159"/>
      <c r="K192" s="159"/>
      <c r="L192" s="159"/>
      <c r="M192" s="159"/>
      <c r="N192" s="226">
        <f>BK192</f>
        <v>0</v>
      </c>
      <c r="O192" s="227"/>
      <c r="P192" s="227"/>
      <c r="Q192" s="227"/>
      <c r="R192" s="152"/>
      <c r="T192" s="153"/>
      <c r="U192" s="150"/>
      <c r="V192" s="150"/>
      <c r="W192" s="154">
        <f>W193</f>
        <v>0</v>
      </c>
      <c r="X192" s="150"/>
      <c r="Y192" s="154">
        <f>Y193</f>
        <v>0</v>
      </c>
      <c r="Z192" s="150"/>
      <c r="AA192" s="155">
        <f>AA193</f>
        <v>0</v>
      </c>
      <c r="AR192" s="156" t="s">
        <v>216</v>
      </c>
      <c r="AT192" s="157" t="s">
        <v>76</v>
      </c>
      <c r="AU192" s="157" t="s">
        <v>85</v>
      </c>
      <c r="AY192" s="156" t="s">
        <v>199</v>
      </c>
      <c r="BK192" s="158">
        <f>BK193</f>
        <v>0</v>
      </c>
    </row>
    <row r="193" spans="2:65" s="1" customFormat="1" ht="25.5" customHeight="1">
      <c r="B193" s="131"/>
      <c r="C193" s="160" t="s">
        <v>430</v>
      </c>
      <c r="D193" s="160" t="s">
        <v>200</v>
      </c>
      <c r="E193" s="161" t="s">
        <v>437</v>
      </c>
      <c r="F193" s="228" t="s">
        <v>438</v>
      </c>
      <c r="G193" s="228"/>
      <c r="H193" s="228"/>
      <c r="I193" s="228"/>
      <c r="J193" s="162" t="s">
        <v>439</v>
      </c>
      <c r="K193" s="163">
        <v>1</v>
      </c>
      <c r="L193" s="230">
        <v>0</v>
      </c>
      <c r="M193" s="230"/>
      <c r="N193" s="220">
        <f>ROUND(L193*K193,3)</f>
        <v>0</v>
      </c>
      <c r="O193" s="220"/>
      <c r="P193" s="220"/>
      <c r="Q193" s="220"/>
      <c r="R193" s="134"/>
      <c r="T193" s="165" t="s">
        <v>5</v>
      </c>
      <c r="U193" s="43" t="s">
        <v>44</v>
      </c>
      <c r="V193" s="35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8" t="s">
        <v>440</v>
      </c>
      <c r="AT193" s="18" t="s">
        <v>200</v>
      </c>
      <c r="AU193" s="18" t="s">
        <v>178</v>
      </c>
      <c r="AY193" s="18" t="s">
        <v>199</v>
      </c>
      <c r="BE193" s="105">
        <f>IF(U193="základná",N193,0)</f>
        <v>0</v>
      </c>
      <c r="BF193" s="105">
        <f>IF(U193="znížená",N193,0)</f>
        <v>0</v>
      </c>
      <c r="BG193" s="105">
        <f>IF(U193="zákl. prenesená",N193,0)</f>
        <v>0</v>
      </c>
      <c r="BH193" s="105">
        <f>IF(U193="zníž. prenesená",N193,0)</f>
        <v>0</v>
      </c>
      <c r="BI193" s="105">
        <f>IF(U193="nulová",N193,0)</f>
        <v>0</v>
      </c>
      <c r="BJ193" s="18" t="s">
        <v>178</v>
      </c>
      <c r="BK193" s="168">
        <f>ROUND(L193*K193,3)</f>
        <v>0</v>
      </c>
      <c r="BL193" s="18" t="s">
        <v>440</v>
      </c>
      <c r="BM193" s="18" t="s">
        <v>1908</v>
      </c>
    </row>
    <row r="194" spans="2:65" s="1" customFormat="1" ht="49.95" customHeight="1">
      <c r="B194" s="34"/>
      <c r="C194" s="35"/>
      <c r="D194" s="151"/>
      <c r="E194" s="35"/>
      <c r="F194" s="35"/>
      <c r="G194" s="35"/>
      <c r="H194" s="35"/>
      <c r="I194" s="35"/>
      <c r="J194" s="35"/>
      <c r="K194" s="35"/>
      <c r="L194" s="35"/>
      <c r="M194" s="35"/>
      <c r="N194" s="224"/>
      <c r="O194" s="225"/>
      <c r="P194" s="225"/>
      <c r="Q194" s="225"/>
      <c r="R194" s="36"/>
      <c r="T194" s="173"/>
      <c r="U194" s="55"/>
      <c r="V194" s="55"/>
      <c r="W194" s="55"/>
      <c r="X194" s="55"/>
      <c r="Y194" s="55"/>
      <c r="Z194" s="55"/>
      <c r="AA194" s="57"/>
      <c r="AT194" s="18"/>
      <c r="AU194" s="18"/>
      <c r="AY194" s="18"/>
      <c r="BK194" s="168"/>
    </row>
    <row r="195" spans="2:65" s="1" customFormat="1" ht="6.9" customHeight="1"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60"/>
    </row>
  </sheetData>
  <mergeCells count="258">
    <mergeCell ref="F189:I189"/>
    <mergeCell ref="F190:I190"/>
    <mergeCell ref="F193:I193"/>
    <mergeCell ref="L179:M179"/>
    <mergeCell ref="L178:M178"/>
    <mergeCell ref="L180:M180"/>
    <mergeCell ref="L182:M182"/>
    <mergeCell ref="L183:M183"/>
    <mergeCell ref="L184:M184"/>
    <mergeCell ref="L186:M186"/>
    <mergeCell ref="L187:M187"/>
    <mergeCell ref="L188:M188"/>
    <mergeCell ref="L189:M189"/>
    <mergeCell ref="L190:M190"/>
    <mergeCell ref="L193:M193"/>
    <mergeCell ref="F179:I179"/>
    <mergeCell ref="F178:I178"/>
    <mergeCell ref="F180:I180"/>
    <mergeCell ref="F182:I182"/>
    <mergeCell ref="F183:I183"/>
    <mergeCell ref="F184:I184"/>
    <mergeCell ref="F186:I186"/>
    <mergeCell ref="F187:I187"/>
    <mergeCell ref="F188:I188"/>
    <mergeCell ref="N193:Q193"/>
    <mergeCell ref="N190:Q190"/>
    <mergeCell ref="N191:Q191"/>
    <mergeCell ref="N192:Q192"/>
    <mergeCell ref="N194:Q194"/>
    <mergeCell ref="N171:Q171"/>
    <mergeCell ref="N170:Q170"/>
    <mergeCell ref="N172:Q172"/>
    <mergeCell ref="F160:I160"/>
    <mergeCell ref="F162:I162"/>
    <mergeCell ref="F163:I163"/>
    <mergeCell ref="F164:I164"/>
    <mergeCell ref="F165:I165"/>
    <mergeCell ref="F166:I166"/>
    <mergeCell ref="F168:I168"/>
    <mergeCell ref="F169:I169"/>
    <mergeCell ref="F170:I170"/>
    <mergeCell ref="F171:I171"/>
    <mergeCell ref="F173:I173"/>
    <mergeCell ref="F174:I174"/>
    <mergeCell ref="F175:I175"/>
    <mergeCell ref="F176:I176"/>
    <mergeCell ref="F177:I177"/>
    <mergeCell ref="L160:M160"/>
    <mergeCell ref="L162:M162"/>
    <mergeCell ref="L163:M163"/>
    <mergeCell ref="L164:M164"/>
    <mergeCell ref="L165:M165"/>
    <mergeCell ref="L166:M166"/>
    <mergeCell ref="L168:M168"/>
    <mergeCell ref="L169:M169"/>
    <mergeCell ref="L170:M170"/>
    <mergeCell ref="L171:M171"/>
    <mergeCell ref="L173:M173"/>
    <mergeCell ref="L174:M174"/>
    <mergeCell ref="L175:M175"/>
    <mergeCell ref="L176:M176"/>
    <mergeCell ref="L177:M177"/>
    <mergeCell ref="N189:Q189"/>
    <mergeCell ref="N188:Q188"/>
    <mergeCell ref="N155:Q155"/>
    <mergeCell ref="N156:Q156"/>
    <mergeCell ref="N157:Q157"/>
    <mergeCell ref="N158:Q158"/>
    <mergeCell ref="N159:Q159"/>
    <mergeCell ref="N160:Q160"/>
    <mergeCell ref="N162:Q162"/>
    <mergeCell ref="N163:Q163"/>
    <mergeCell ref="N164:Q164"/>
    <mergeCell ref="N165:Q165"/>
    <mergeCell ref="N166:Q166"/>
    <mergeCell ref="N168:Q168"/>
    <mergeCell ref="N169:Q169"/>
    <mergeCell ref="N161:Q161"/>
    <mergeCell ref="N167:Q167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2:Q182"/>
    <mergeCell ref="N183:Q183"/>
    <mergeCell ref="N184:Q184"/>
    <mergeCell ref="N186:Q186"/>
    <mergeCell ref="N187:Q187"/>
    <mergeCell ref="N181:Q181"/>
    <mergeCell ref="N185:Q18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100:Q100"/>
    <mergeCell ref="N101:Q101"/>
    <mergeCell ref="N102:Q102"/>
    <mergeCell ref="N103:Q103"/>
    <mergeCell ref="N104:Q104"/>
    <mergeCell ref="N105:Q105"/>
    <mergeCell ref="N106:Q106"/>
    <mergeCell ref="L108:Q108"/>
    <mergeCell ref="D101:H101"/>
    <mergeCell ref="D105:H105"/>
    <mergeCell ref="D102:H102"/>
    <mergeCell ref="D103:H103"/>
    <mergeCell ref="D104:H104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L128:M128"/>
    <mergeCell ref="N128:Q128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F129:I129"/>
    <mergeCell ref="F133:I133"/>
    <mergeCell ref="F132:I132"/>
    <mergeCell ref="F130:I130"/>
    <mergeCell ref="F131:I13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L129:M129"/>
    <mergeCell ref="L135:M135"/>
    <mergeCell ref="L130:M130"/>
    <mergeCell ref="L131:M131"/>
    <mergeCell ref="L132:M132"/>
    <mergeCell ref="L133:M133"/>
    <mergeCell ref="L134:M134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N139:Q139"/>
    <mergeCell ref="N142:Q142"/>
    <mergeCell ref="N140:Q140"/>
    <mergeCell ref="N141:Q141"/>
    <mergeCell ref="N143:Q143"/>
    <mergeCell ref="N144:Q144"/>
    <mergeCell ref="N145:Q145"/>
    <mergeCell ref="N146:Q146"/>
    <mergeCell ref="N147:Q147"/>
    <mergeCell ref="N148:Q148"/>
    <mergeCell ref="N149:Q149"/>
    <mergeCell ref="N150:Q150"/>
    <mergeCell ref="N151:Q151"/>
    <mergeCell ref="N153:Q153"/>
    <mergeCell ref="N154:Q154"/>
    <mergeCell ref="N152:Q152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3:I153"/>
    <mergeCell ref="F154:I154"/>
    <mergeCell ref="F155:I155"/>
    <mergeCell ref="F156:I156"/>
    <mergeCell ref="F157:I157"/>
    <mergeCell ref="F158:I158"/>
    <mergeCell ref="F159:I159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1100-000000000000}"/>
    <hyperlink ref="H1:K1" location="C86" display="2) Rekapitulácia rozpočtu" xr:uid="{00000000-0004-0000-1100-000001000000}"/>
    <hyperlink ref="L1" location="C124" display="3) Rozpočet" xr:uid="{00000000-0004-0000-1100-000002000000}"/>
    <hyperlink ref="S1:T1" location="'Rekapitulácia stavby'!C2" display="Rekapitulácia stavby" xr:uid="{00000000-0004-0000-1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N202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147</v>
      </c>
      <c r="G1" s="13"/>
      <c r="H1" s="252" t="s">
        <v>148</v>
      </c>
      <c r="I1" s="252"/>
      <c r="J1" s="252"/>
      <c r="K1" s="252"/>
      <c r="L1" s="13" t="s">
        <v>149</v>
      </c>
      <c r="M1" s="11"/>
      <c r="N1" s="11"/>
      <c r="O1" s="12" t="s">
        <v>150</v>
      </c>
      <c r="P1" s="11"/>
      <c r="Q1" s="11"/>
      <c r="R1" s="11"/>
      <c r="S1" s="13" t="s">
        <v>151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137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93" t="s">
        <v>152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50" t="str">
        <f>'Rekapitulácia stavby'!K6</f>
        <v>IA 0138/0 ENERGETICKÉ ÚSPORY BUDOV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"/>
      <c r="R6" s="23"/>
    </row>
    <row r="7" spans="1:66" s="1" customFormat="1" ht="32.85" customHeight="1">
      <c r="B7" s="34"/>
      <c r="C7" s="35"/>
      <c r="D7" s="28" t="s">
        <v>153</v>
      </c>
      <c r="E7" s="35"/>
      <c r="F7" s="184" t="s">
        <v>1909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3" t="str">
        <f>'Rekapitulácia stavby'!AN8</f>
        <v>20. 12. 2018</v>
      </c>
      <c r="P9" s="254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tr">
        <f>IF('Rekapitulácia stavby'!AN10="","",'Rekapitulácia stavby'!AN10)</f>
        <v/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tr">
        <f>IF('Rekapitulácia stavby'!AN11="","",'Rekapitulácia stavby'!AN11)</f>
        <v/>
      </c>
      <c r="P12" s="205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47" t="str">
        <f>IF('Rekapitulácia stavby'!AN13="","",'Rekapitulácia stavby'!AN13)</f>
        <v>Vyplň údaj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47" t="str">
        <f>IF('Rekapitulácia stavby'!E14="","",'Rekapitulácia stavby'!E14)</f>
        <v>Vyplň údaj</v>
      </c>
      <c r="F15" s="248"/>
      <c r="G15" s="248"/>
      <c r="H15" s="248"/>
      <c r="I15" s="248"/>
      <c r="J15" s="248"/>
      <c r="K15" s="248"/>
      <c r="L15" s="248"/>
      <c r="M15" s="29" t="s">
        <v>28</v>
      </c>
      <c r="N15" s="35"/>
      <c r="O15" s="247" t="str">
        <f>IF('Rekapitulácia stavby'!AN14="","",'Rekapitulácia stavby'!AN14)</f>
        <v>Vyplň údaj</v>
      </c>
      <c r="P15" s="205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">
        <v>5</v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">
        <v>644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">
        <v>5</v>
      </c>
      <c r="P18" s="205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645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6" t="s">
        <v>5</v>
      </c>
      <c r="F24" s="216"/>
      <c r="G24" s="216"/>
      <c r="H24" s="216"/>
      <c r="I24" s="216"/>
      <c r="J24" s="216"/>
      <c r="K24" s="216"/>
      <c r="L24" s="216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155</v>
      </c>
      <c r="E27" s="35"/>
      <c r="F27" s="35"/>
      <c r="G27" s="35"/>
      <c r="H27" s="35"/>
      <c r="I27" s="35"/>
      <c r="J27" s="35"/>
      <c r="K27" s="35"/>
      <c r="L27" s="35"/>
      <c r="M27" s="217">
        <f>N88</f>
        <v>0</v>
      </c>
      <c r="N27" s="217"/>
      <c r="O27" s="217"/>
      <c r="P27" s="217"/>
      <c r="Q27" s="35"/>
      <c r="R27" s="36"/>
    </row>
    <row r="28" spans="2:18" s="1" customFormat="1" ht="14.4" customHeight="1">
      <c r="B28" s="34"/>
      <c r="C28" s="35"/>
      <c r="D28" s="33" t="s">
        <v>141</v>
      </c>
      <c r="E28" s="35"/>
      <c r="F28" s="35"/>
      <c r="G28" s="35"/>
      <c r="H28" s="35"/>
      <c r="I28" s="35"/>
      <c r="J28" s="35"/>
      <c r="K28" s="35"/>
      <c r="L28" s="35"/>
      <c r="M28" s="217">
        <f>N98</f>
        <v>0</v>
      </c>
      <c r="N28" s="217"/>
      <c r="O28" s="217"/>
      <c r="P28" s="217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49"/>
      <c r="O30" s="249"/>
      <c r="P30" s="249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55">
        <f>(SUM(BE98:BE105)+SUM(BE123:BE200))</f>
        <v>0</v>
      </c>
      <c r="I32" s="249"/>
      <c r="J32" s="249"/>
      <c r="K32" s="35"/>
      <c r="L32" s="35"/>
      <c r="M32" s="255">
        <f>ROUND((SUM(BE98:BE105)+SUM(BE123:BE200)), 2)*F32</f>
        <v>0</v>
      </c>
      <c r="N32" s="249"/>
      <c r="O32" s="249"/>
      <c r="P32" s="249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55">
        <f>(SUM(BF98:BF105)+SUM(BF123:BF200))</f>
        <v>0</v>
      </c>
      <c r="I33" s="249"/>
      <c r="J33" s="249"/>
      <c r="K33" s="35"/>
      <c r="L33" s="35"/>
      <c r="M33" s="255">
        <f>ROUND((SUM(BF98:BF105)+SUM(BF123:BF200)), 2)*F33</f>
        <v>0</v>
      </c>
      <c r="N33" s="249"/>
      <c r="O33" s="249"/>
      <c r="P33" s="24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55">
        <f>(SUM(BG98:BG105)+SUM(BG123:BG200))</f>
        <v>0</v>
      </c>
      <c r="I34" s="249"/>
      <c r="J34" s="249"/>
      <c r="K34" s="35"/>
      <c r="L34" s="35"/>
      <c r="M34" s="255">
        <v>0</v>
      </c>
      <c r="N34" s="249"/>
      <c r="O34" s="249"/>
      <c r="P34" s="24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55">
        <f>(SUM(BH98:BH105)+SUM(BH123:BH200))</f>
        <v>0</v>
      </c>
      <c r="I35" s="249"/>
      <c r="J35" s="249"/>
      <c r="K35" s="35"/>
      <c r="L35" s="35"/>
      <c r="M35" s="255">
        <v>0</v>
      </c>
      <c r="N35" s="249"/>
      <c r="O35" s="249"/>
      <c r="P35" s="249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55">
        <f>(SUM(BI98:BI105)+SUM(BI123:BI200))</f>
        <v>0</v>
      </c>
      <c r="I36" s="249"/>
      <c r="J36" s="249"/>
      <c r="K36" s="35"/>
      <c r="L36" s="35"/>
      <c r="M36" s="255">
        <v>0</v>
      </c>
      <c r="N36" s="249"/>
      <c r="O36" s="249"/>
      <c r="P36" s="249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3" t="s">
        <v>156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50" t="str">
        <f>F6</f>
        <v>IA 0138/0 ENERGETICKÉ ÚSPORY BUDOV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5"/>
      <c r="R78" s="36"/>
    </row>
    <row r="79" spans="2:18" s="1" customFormat="1" ht="36.9" customHeight="1">
      <c r="B79" s="34"/>
      <c r="C79" s="68" t="s">
        <v>153</v>
      </c>
      <c r="D79" s="35"/>
      <c r="E79" s="35"/>
      <c r="F79" s="195" t="str">
        <f>F7</f>
        <v>E4.6-bleskozvod - E4.6 52-07 Administratívna budova Odboru dopravy Bleskozvod a uzemnenie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DUSLO a.s. ŠAĽA</v>
      </c>
      <c r="G81" s="35"/>
      <c r="H81" s="35"/>
      <c r="I81" s="35"/>
      <c r="J81" s="35"/>
      <c r="K81" s="29" t="s">
        <v>23</v>
      </c>
      <c r="L81" s="35"/>
      <c r="M81" s="254" t="str">
        <f>IF(O9="","",O9)</f>
        <v>20. 12. 2018</v>
      </c>
      <c r="N81" s="254"/>
      <c r="O81" s="254"/>
      <c r="P81" s="254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Expro,s.r.o. Šaľa</v>
      </c>
      <c r="N83" s="205"/>
      <c r="O83" s="205"/>
      <c r="P83" s="205"/>
      <c r="Q83" s="205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205" t="str">
        <f>E21</f>
        <v>Ing.Jozef Klokner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8" t="s">
        <v>157</v>
      </c>
      <c r="D86" s="239"/>
      <c r="E86" s="239"/>
      <c r="F86" s="239"/>
      <c r="G86" s="239"/>
      <c r="H86" s="113"/>
      <c r="I86" s="113"/>
      <c r="J86" s="113"/>
      <c r="K86" s="113"/>
      <c r="L86" s="113"/>
      <c r="M86" s="113"/>
      <c r="N86" s="238" t="s">
        <v>158</v>
      </c>
      <c r="O86" s="239"/>
      <c r="P86" s="239"/>
      <c r="Q86" s="239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159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3">
        <f>N123</f>
        <v>0</v>
      </c>
      <c r="O88" s="240"/>
      <c r="P88" s="240"/>
      <c r="Q88" s="240"/>
      <c r="R88" s="36"/>
      <c r="AU88" s="18" t="s">
        <v>160</v>
      </c>
    </row>
    <row r="89" spans="2:47" s="6" customFormat="1" ht="24.9" customHeight="1">
      <c r="B89" s="122"/>
      <c r="C89" s="123"/>
      <c r="D89" s="124" t="s">
        <v>646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1">
        <f>N124</f>
        <v>0</v>
      </c>
      <c r="O89" s="242"/>
      <c r="P89" s="242"/>
      <c r="Q89" s="242"/>
      <c r="R89" s="125"/>
    </row>
    <row r="90" spans="2:47" s="7" customFormat="1" ht="19.95" customHeight="1">
      <c r="B90" s="126"/>
      <c r="C90" s="127"/>
      <c r="D90" s="101" t="s">
        <v>647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2">
        <f>N125</f>
        <v>0</v>
      </c>
      <c r="O90" s="243"/>
      <c r="P90" s="243"/>
      <c r="Q90" s="243"/>
      <c r="R90" s="128"/>
    </row>
    <row r="91" spans="2:47" s="7" customFormat="1" ht="19.95" customHeight="1">
      <c r="B91" s="126"/>
      <c r="C91" s="127"/>
      <c r="D91" s="101" t="s">
        <v>648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2">
        <f>N133</f>
        <v>0</v>
      </c>
      <c r="O91" s="243"/>
      <c r="P91" s="243"/>
      <c r="Q91" s="243"/>
      <c r="R91" s="128"/>
    </row>
    <row r="92" spans="2:47" s="7" customFormat="1" ht="19.95" customHeight="1">
      <c r="B92" s="126"/>
      <c r="C92" s="127"/>
      <c r="D92" s="101" t="s">
        <v>649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2">
        <f>N135</f>
        <v>0</v>
      </c>
      <c r="O92" s="243"/>
      <c r="P92" s="243"/>
      <c r="Q92" s="243"/>
      <c r="R92" s="128"/>
    </row>
    <row r="93" spans="2:47" s="6" customFormat="1" ht="24.9" customHeight="1">
      <c r="B93" s="122"/>
      <c r="C93" s="123"/>
      <c r="D93" s="124" t="s">
        <v>650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1">
        <f>N142</f>
        <v>0</v>
      </c>
      <c r="O93" s="242"/>
      <c r="P93" s="242"/>
      <c r="Q93" s="242"/>
      <c r="R93" s="125"/>
    </row>
    <row r="94" spans="2:47" s="6" customFormat="1" ht="24.9" customHeight="1">
      <c r="B94" s="122"/>
      <c r="C94" s="123"/>
      <c r="D94" s="124" t="s">
        <v>651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1">
        <f>N145</f>
        <v>0</v>
      </c>
      <c r="O94" s="242"/>
      <c r="P94" s="242"/>
      <c r="Q94" s="242"/>
      <c r="R94" s="125"/>
    </row>
    <row r="95" spans="2:47" s="7" customFormat="1" ht="19.95" customHeight="1">
      <c r="B95" s="126"/>
      <c r="C95" s="127"/>
      <c r="D95" s="101" t="s">
        <v>652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2">
        <f>N146</f>
        <v>0</v>
      </c>
      <c r="O95" s="243"/>
      <c r="P95" s="243"/>
      <c r="Q95" s="243"/>
      <c r="R95" s="128"/>
    </row>
    <row r="96" spans="2:47" s="6" customFormat="1" ht="24.9" customHeight="1">
      <c r="B96" s="122"/>
      <c r="C96" s="123"/>
      <c r="D96" s="124" t="s">
        <v>653</v>
      </c>
      <c r="E96" s="123"/>
      <c r="F96" s="123"/>
      <c r="G96" s="123"/>
      <c r="H96" s="123"/>
      <c r="I96" s="123"/>
      <c r="J96" s="123"/>
      <c r="K96" s="123"/>
      <c r="L96" s="123"/>
      <c r="M96" s="123"/>
      <c r="N96" s="241">
        <f>N193</f>
        <v>0</v>
      </c>
      <c r="O96" s="242"/>
      <c r="P96" s="242"/>
      <c r="Q96" s="242"/>
      <c r="R96" s="125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21" t="s">
        <v>175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5"/>
      <c r="P98" s="245"/>
      <c r="Q98" s="245"/>
      <c r="R98" s="36"/>
      <c r="T98" s="129"/>
      <c r="U98" s="130" t="s">
        <v>41</v>
      </c>
    </row>
    <row r="99" spans="2:65" s="1" customFormat="1" ht="18" customHeight="1">
      <c r="B99" s="131"/>
      <c r="C99" s="132"/>
      <c r="D99" s="179" t="s">
        <v>176</v>
      </c>
      <c r="E99" s="244"/>
      <c r="F99" s="244"/>
      <c r="G99" s="244"/>
      <c r="H99" s="244"/>
      <c r="I99" s="132"/>
      <c r="J99" s="132"/>
      <c r="K99" s="132"/>
      <c r="L99" s="132"/>
      <c r="M99" s="132"/>
      <c r="N99" s="181">
        <f>ROUND(N88*T99,2)</f>
        <v>0</v>
      </c>
      <c r="O99" s="246"/>
      <c r="P99" s="246"/>
      <c r="Q99" s="246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177</v>
      </c>
      <c r="AZ99" s="135"/>
      <c r="BA99" s="135"/>
      <c r="BB99" s="135"/>
      <c r="BC99" s="135"/>
      <c r="BD99" s="135"/>
      <c r="BE99" s="139">
        <f t="shared" ref="BE99:BE104" si="0">IF(U99="základná",N99,0)</f>
        <v>0</v>
      </c>
      <c r="BF99" s="139">
        <f t="shared" ref="BF99:BF104" si="1">IF(U99="znížená",N99,0)</f>
        <v>0</v>
      </c>
      <c r="BG99" s="139">
        <f t="shared" ref="BG99:BG104" si="2">IF(U99="zákl. prenesená",N99,0)</f>
        <v>0</v>
      </c>
      <c r="BH99" s="139">
        <f t="shared" ref="BH99:BH104" si="3">IF(U99="zníž. prenesená",N99,0)</f>
        <v>0</v>
      </c>
      <c r="BI99" s="139">
        <f t="shared" ref="BI99:BI104" si="4">IF(U99="nulová",N99,0)</f>
        <v>0</v>
      </c>
      <c r="BJ99" s="138" t="s">
        <v>178</v>
      </c>
      <c r="BK99" s="135"/>
      <c r="BL99" s="135"/>
      <c r="BM99" s="135"/>
    </row>
    <row r="100" spans="2:65" s="1" customFormat="1" ht="18" customHeight="1">
      <c r="B100" s="131"/>
      <c r="C100" s="132"/>
      <c r="D100" s="179" t="s">
        <v>179</v>
      </c>
      <c r="E100" s="244"/>
      <c r="F100" s="244"/>
      <c r="G100" s="244"/>
      <c r="H100" s="244"/>
      <c r="I100" s="132"/>
      <c r="J100" s="132"/>
      <c r="K100" s="132"/>
      <c r="L100" s="132"/>
      <c r="M100" s="132"/>
      <c r="N100" s="181">
        <f>ROUND(N88*T100,2)</f>
        <v>0</v>
      </c>
      <c r="O100" s="246"/>
      <c r="P100" s="246"/>
      <c r="Q100" s="246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177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178</v>
      </c>
      <c r="BK100" s="135"/>
      <c r="BL100" s="135"/>
      <c r="BM100" s="135"/>
    </row>
    <row r="101" spans="2:65" s="1" customFormat="1" ht="18" customHeight="1">
      <c r="B101" s="131"/>
      <c r="C101" s="132"/>
      <c r="D101" s="179" t="s">
        <v>180</v>
      </c>
      <c r="E101" s="244"/>
      <c r="F101" s="244"/>
      <c r="G101" s="244"/>
      <c r="H101" s="244"/>
      <c r="I101" s="132"/>
      <c r="J101" s="132"/>
      <c r="K101" s="132"/>
      <c r="L101" s="132"/>
      <c r="M101" s="132"/>
      <c r="N101" s="181">
        <f>ROUND(N88*T101,2)</f>
        <v>0</v>
      </c>
      <c r="O101" s="246"/>
      <c r="P101" s="246"/>
      <c r="Q101" s="246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177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178</v>
      </c>
      <c r="BK101" s="135"/>
      <c r="BL101" s="135"/>
      <c r="BM101" s="135"/>
    </row>
    <row r="102" spans="2:65" s="1" customFormat="1" ht="18" customHeight="1">
      <c r="B102" s="131"/>
      <c r="C102" s="132"/>
      <c r="D102" s="179" t="s">
        <v>181</v>
      </c>
      <c r="E102" s="244"/>
      <c r="F102" s="244"/>
      <c r="G102" s="244"/>
      <c r="H102" s="244"/>
      <c r="I102" s="132"/>
      <c r="J102" s="132"/>
      <c r="K102" s="132"/>
      <c r="L102" s="132"/>
      <c r="M102" s="132"/>
      <c r="N102" s="181">
        <f>ROUND(N88*T102,2)</f>
        <v>0</v>
      </c>
      <c r="O102" s="246"/>
      <c r="P102" s="246"/>
      <c r="Q102" s="246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177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178</v>
      </c>
      <c r="BK102" s="135"/>
      <c r="BL102" s="135"/>
      <c r="BM102" s="135"/>
    </row>
    <row r="103" spans="2:65" s="1" customFormat="1" ht="18" customHeight="1">
      <c r="B103" s="131"/>
      <c r="C103" s="132"/>
      <c r="D103" s="179" t="s">
        <v>182</v>
      </c>
      <c r="E103" s="244"/>
      <c r="F103" s="244"/>
      <c r="G103" s="244"/>
      <c r="H103" s="244"/>
      <c r="I103" s="132"/>
      <c r="J103" s="132"/>
      <c r="K103" s="132"/>
      <c r="L103" s="132"/>
      <c r="M103" s="132"/>
      <c r="N103" s="181">
        <f>ROUND(N88*T103,2)</f>
        <v>0</v>
      </c>
      <c r="O103" s="246"/>
      <c r="P103" s="246"/>
      <c r="Q103" s="246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177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178</v>
      </c>
      <c r="BK103" s="135"/>
      <c r="BL103" s="135"/>
      <c r="BM103" s="135"/>
    </row>
    <row r="104" spans="2:65" s="1" customFormat="1" ht="18" customHeight="1">
      <c r="B104" s="131"/>
      <c r="C104" s="132"/>
      <c r="D104" s="133" t="s">
        <v>183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81">
        <f>ROUND(N88*T104,2)</f>
        <v>0</v>
      </c>
      <c r="O104" s="246"/>
      <c r="P104" s="246"/>
      <c r="Q104" s="246"/>
      <c r="R104" s="134"/>
      <c r="S104" s="135"/>
      <c r="T104" s="140"/>
      <c r="U104" s="141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184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178</v>
      </c>
      <c r="BK104" s="135"/>
      <c r="BL104" s="135"/>
      <c r="BM104" s="135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12" t="s">
        <v>146</v>
      </c>
      <c r="D106" s="113"/>
      <c r="E106" s="113"/>
      <c r="F106" s="113"/>
      <c r="G106" s="113"/>
      <c r="H106" s="113"/>
      <c r="I106" s="113"/>
      <c r="J106" s="113"/>
      <c r="K106" s="113"/>
      <c r="L106" s="178">
        <f>ROUND(SUM(N88+N98),2)</f>
        <v>0</v>
      </c>
      <c r="M106" s="178"/>
      <c r="N106" s="178"/>
      <c r="O106" s="178"/>
      <c r="P106" s="178"/>
      <c r="Q106" s="178"/>
      <c r="R106" s="36"/>
    </row>
    <row r="107" spans="2:65" s="1" customFormat="1" ht="6.9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" customHeight="1">
      <c r="B112" s="34"/>
      <c r="C112" s="193" t="s">
        <v>185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6"/>
    </row>
    <row r="113" spans="2:65" s="1" customFormat="1" ht="6.9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29" t="s">
        <v>17</v>
      </c>
      <c r="D114" s="35"/>
      <c r="E114" s="35"/>
      <c r="F114" s="250" t="str">
        <f>F6</f>
        <v>IA 0138/0 ENERGETICKÉ ÚSPORY BUDOV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5"/>
      <c r="R114" s="36"/>
    </row>
    <row r="115" spans="2:65" s="1" customFormat="1" ht="36.9" customHeight="1">
      <c r="B115" s="34"/>
      <c r="C115" s="68" t="s">
        <v>153</v>
      </c>
      <c r="D115" s="35"/>
      <c r="E115" s="35"/>
      <c r="F115" s="195" t="str">
        <f>F7</f>
        <v>E4.6-bleskozvod - E4.6 52-07 Administratívna budova Odboru dopravy Bleskozvod a uzemnenie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21</v>
      </c>
      <c r="D117" s="35"/>
      <c r="E117" s="35"/>
      <c r="F117" s="27" t="str">
        <f>F9</f>
        <v>DUSLO a.s. ŠAĽA</v>
      </c>
      <c r="G117" s="35"/>
      <c r="H117" s="35"/>
      <c r="I117" s="35"/>
      <c r="J117" s="35"/>
      <c r="K117" s="29" t="s">
        <v>23</v>
      </c>
      <c r="L117" s="35"/>
      <c r="M117" s="254" t="str">
        <f>IF(O9="","",O9)</f>
        <v>20. 12. 2018</v>
      </c>
      <c r="N117" s="254"/>
      <c r="O117" s="254"/>
      <c r="P117" s="254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3.2">
      <c r="B119" s="34"/>
      <c r="C119" s="29" t="s">
        <v>25</v>
      </c>
      <c r="D119" s="35"/>
      <c r="E119" s="35"/>
      <c r="F119" s="27" t="str">
        <f>E12</f>
        <v xml:space="preserve"> </v>
      </c>
      <c r="G119" s="35"/>
      <c r="H119" s="35"/>
      <c r="I119" s="35"/>
      <c r="J119" s="35"/>
      <c r="K119" s="29" t="s">
        <v>31</v>
      </c>
      <c r="L119" s="35"/>
      <c r="M119" s="205" t="str">
        <f>E18</f>
        <v xml:space="preserve"> Expro,s.r.o. Šaľa</v>
      </c>
      <c r="N119" s="205"/>
      <c r="O119" s="205"/>
      <c r="P119" s="205"/>
      <c r="Q119" s="205"/>
      <c r="R119" s="36"/>
    </row>
    <row r="120" spans="2:65" s="1" customFormat="1" ht="14.4" customHeight="1">
      <c r="B120" s="34"/>
      <c r="C120" s="29" t="s">
        <v>29</v>
      </c>
      <c r="D120" s="35"/>
      <c r="E120" s="35"/>
      <c r="F120" s="27" t="str">
        <f>IF(E15="","",E15)</f>
        <v>Vyplň údaj</v>
      </c>
      <c r="G120" s="35"/>
      <c r="H120" s="35"/>
      <c r="I120" s="35"/>
      <c r="J120" s="35"/>
      <c r="K120" s="29" t="s">
        <v>35</v>
      </c>
      <c r="L120" s="35"/>
      <c r="M120" s="205" t="str">
        <f>E21</f>
        <v>Ing.Jozef Klokner</v>
      </c>
      <c r="N120" s="205"/>
      <c r="O120" s="205"/>
      <c r="P120" s="205"/>
      <c r="Q120" s="205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2"/>
      <c r="C122" s="143" t="s">
        <v>186</v>
      </c>
      <c r="D122" s="144" t="s">
        <v>187</v>
      </c>
      <c r="E122" s="144" t="s">
        <v>59</v>
      </c>
      <c r="F122" s="232" t="s">
        <v>188</v>
      </c>
      <c r="G122" s="232"/>
      <c r="H122" s="232"/>
      <c r="I122" s="232"/>
      <c r="J122" s="144" t="s">
        <v>189</v>
      </c>
      <c r="K122" s="144" t="s">
        <v>190</v>
      </c>
      <c r="L122" s="232" t="s">
        <v>191</v>
      </c>
      <c r="M122" s="232"/>
      <c r="N122" s="232" t="s">
        <v>158</v>
      </c>
      <c r="O122" s="232"/>
      <c r="P122" s="232"/>
      <c r="Q122" s="233"/>
      <c r="R122" s="145"/>
      <c r="T122" s="75" t="s">
        <v>192</v>
      </c>
      <c r="U122" s="76" t="s">
        <v>41</v>
      </c>
      <c r="V122" s="76" t="s">
        <v>193</v>
      </c>
      <c r="W122" s="76" t="s">
        <v>194</v>
      </c>
      <c r="X122" s="76" t="s">
        <v>195</v>
      </c>
      <c r="Y122" s="76" t="s">
        <v>196</v>
      </c>
      <c r="Z122" s="76" t="s">
        <v>197</v>
      </c>
      <c r="AA122" s="77" t="s">
        <v>198</v>
      </c>
    </row>
    <row r="123" spans="2:65" s="1" customFormat="1" ht="29.25" customHeight="1">
      <c r="B123" s="34"/>
      <c r="C123" s="79" t="s">
        <v>155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4">
        <f>BK123</f>
        <v>0</v>
      </c>
      <c r="O123" s="235"/>
      <c r="P123" s="235"/>
      <c r="Q123" s="235"/>
      <c r="R123" s="36"/>
      <c r="T123" s="78"/>
      <c r="U123" s="50"/>
      <c r="V123" s="50"/>
      <c r="W123" s="146">
        <f>W124+W142+W145+W193+W201</f>
        <v>0</v>
      </c>
      <c r="X123" s="50"/>
      <c r="Y123" s="146">
        <f>Y124+Y142+Y145+Y193+Y201</f>
        <v>20.516360000000002</v>
      </c>
      <c r="Z123" s="50"/>
      <c r="AA123" s="147">
        <f>AA124+AA142+AA145+AA193+AA201</f>
        <v>11.004099999999999</v>
      </c>
      <c r="AT123" s="18" t="s">
        <v>76</v>
      </c>
      <c r="AU123" s="18" t="s">
        <v>160</v>
      </c>
      <c r="BK123" s="148">
        <f>BK124+BK142+BK145+BK193+BK201</f>
        <v>0</v>
      </c>
    </row>
    <row r="124" spans="2:65" s="9" customFormat="1" ht="37.35" customHeight="1">
      <c r="B124" s="149"/>
      <c r="C124" s="150"/>
      <c r="D124" s="151" t="s">
        <v>646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236">
        <f>BK124</f>
        <v>0</v>
      </c>
      <c r="O124" s="237"/>
      <c r="P124" s="237"/>
      <c r="Q124" s="237"/>
      <c r="R124" s="152"/>
      <c r="T124" s="153"/>
      <c r="U124" s="150"/>
      <c r="V124" s="150"/>
      <c r="W124" s="154">
        <f>W125+W133+W135</f>
        <v>0</v>
      </c>
      <c r="X124" s="150"/>
      <c r="Y124" s="154">
        <f>Y125+Y133+Y135</f>
        <v>19.676770000000001</v>
      </c>
      <c r="Z124" s="150"/>
      <c r="AA124" s="155">
        <f>AA125+AA133+AA135</f>
        <v>11</v>
      </c>
      <c r="AR124" s="156" t="s">
        <v>85</v>
      </c>
      <c r="AT124" s="157" t="s">
        <v>76</v>
      </c>
      <c r="AU124" s="157" t="s">
        <v>77</v>
      </c>
      <c r="AY124" s="156" t="s">
        <v>199</v>
      </c>
      <c r="BK124" s="158">
        <f>BK125+BK133+BK135</f>
        <v>0</v>
      </c>
    </row>
    <row r="125" spans="2:65" s="9" customFormat="1" ht="19.95" customHeight="1">
      <c r="B125" s="149"/>
      <c r="C125" s="150"/>
      <c r="D125" s="159" t="s">
        <v>647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26">
        <f>BK125</f>
        <v>0</v>
      </c>
      <c r="O125" s="227"/>
      <c r="P125" s="227"/>
      <c r="Q125" s="227"/>
      <c r="R125" s="152"/>
      <c r="T125" s="153"/>
      <c r="U125" s="150"/>
      <c r="V125" s="150"/>
      <c r="W125" s="154">
        <f>SUM(W126:W132)</f>
        <v>0</v>
      </c>
      <c r="X125" s="150"/>
      <c r="Y125" s="154">
        <f>SUM(Y126:Y132)</f>
        <v>0</v>
      </c>
      <c r="Z125" s="150"/>
      <c r="AA125" s="155">
        <f>SUM(AA126:AA132)</f>
        <v>11</v>
      </c>
      <c r="AR125" s="156" t="s">
        <v>85</v>
      </c>
      <c r="AT125" s="157" t="s">
        <v>76</v>
      </c>
      <c r="AU125" s="157" t="s">
        <v>85</v>
      </c>
      <c r="AY125" s="156" t="s">
        <v>199</v>
      </c>
      <c r="BK125" s="158">
        <f>SUM(BK126:BK132)</f>
        <v>0</v>
      </c>
    </row>
    <row r="126" spans="2:65" s="1" customFormat="1" ht="38.25" customHeight="1">
      <c r="B126" s="131"/>
      <c r="C126" s="160" t="s">
        <v>85</v>
      </c>
      <c r="D126" s="160" t="s">
        <v>200</v>
      </c>
      <c r="E126" s="161" t="s">
        <v>654</v>
      </c>
      <c r="F126" s="228" t="s">
        <v>655</v>
      </c>
      <c r="G126" s="228"/>
      <c r="H126" s="228"/>
      <c r="I126" s="228"/>
      <c r="J126" s="162" t="s">
        <v>203</v>
      </c>
      <c r="K126" s="163">
        <v>22</v>
      </c>
      <c r="L126" s="230">
        <v>0</v>
      </c>
      <c r="M126" s="230"/>
      <c r="N126" s="220">
        <f t="shared" ref="N126:N132" si="5">ROUND(L126*K126,3)</f>
        <v>0</v>
      </c>
      <c r="O126" s="220"/>
      <c r="P126" s="220"/>
      <c r="Q126" s="220"/>
      <c r="R126" s="134"/>
      <c r="T126" s="165" t="s">
        <v>5</v>
      </c>
      <c r="U126" s="43" t="s">
        <v>44</v>
      </c>
      <c r="V126" s="35"/>
      <c r="W126" s="166">
        <f t="shared" ref="W126:W132" si="6">V126*K126</f>
        <v>0</v>
      </c>
      <c r="X126" s="166">
        <v>0</v>
      </c>
      <c r="Y126" s="166">
        <f t="shared" ref="Y126:Y132" si="7">X126*K126</f>
        <v>0</v>
      </c>
      <c r="Z126" s="166">
        <v>0.5</v>
      </c>
      <c r="AA126" s="167">
        <f t="shared" ref="AA126:AA132" si="8">Z126*K126</f>
        <v>11</v>
      </c>
      <c r="AR126" s="18" t="s">
        <v>204</v>
      </c>
      <c r="AT126" s="18" t="s">
        <v>200</v>
      </c>
      <c r="AU126" s="18" t="s">
        <v>178</v>
      </c>
      <c r="AY126" s="18" t="s">
        <v>199</v>
      </c>
      <c r="BE126" s="105">
        <f t="shared" ref="BE126:BE132" si="9">IF(U126="základná",N126,0)</f>
        <v>0</v>
      </c>
      <c r="BF126" s="105">
        <f t="shared" ref="BF126:BF132" si="10">IF(U126="znížená",N126,0)</f>
        <v>0</v>
      </c>
      <c r="BG126" s="105">
        <f t="shared" ref="BG126:BG132" si="11">IF(U126="zákl. prenesená",N126,0)</f>
        <v>0</v>
      </c>
      <c r="BH126" s="105">
        <f t="shared" ref="BH126:BH132" si="12">IF(U126="zníž. prenesená",N126,0)</f>
        <v>0</v>
      </c>
      <c r="BI126" s="105">
        <f t="shared" ref="BI126:BI132" si="13">IF(U126="nulová",N126,0)</f>
        <v>0</v>
      </c>
      <c r="BJ126" s="18" t="s">
        <v>178</v>
      </c>
      <c r="BK126" s="168">
        <f t="shared" ref="BK126:BK132" si="14">ROUND(L126*K126,3)</f>
        <v>0</v>
      </c>
      <c r="BL126" s="18" t="s">
        <v>204</v>
      </c>
      <c r="BM126" s="18" t="s">
        <v>1910</v>
      </c>
    </row>
    <row r="127" spans="2:65" s="1" customFormat="1" ht="25.5" customHeight="1">
      <c r="B127" s="131"/>
      <c r="C127" s="160" t="s">
        <v>178</v>
      </c>
      <c r="D127" s="160" t="s">
        <v>200</v>
      </c>
      <c r="E127" s="161" t="s">
        <v>657</v>
      </c>
      <c r="F127" s="228" t="s">
        <v>658</v>
      </c>
      <c r="G127" s="228"/>
      <c r="H127" s="228"/>
      <c r="I127" s="228"/>
      <c r="J127" s="162" t="s">
        <v>587</v>
      </c>
      <c r="K127" s="163">
        <v>70</v>
      </c>
      <c r="L127" s="230">
        <v>0</v>
      </c>
      <c r="M127" s="230"/>
      <c r="N127" s="220">
        <f t="shared" si="5"/>
        <v>0</v>
      </c>
      <c r="O127" s="220"/>
      <c r="P127" s="220"/>
      <c r="Q127" s="220"/>
      <c r="R127" s="134"/>
      <c r="T127" s="165" t="s">
        <v>5</v>
      </c>
      <c r="U127" s="43" t="s">
        <v>44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8" t="s">
        <v>204</v>
      </c>
      <c r="AT127" s="18" t="s">
        <v>200</v>
      </c>
      <c r="AU127" s="18" t="s">
        <v>178</v>
      </c>
      <c r="AY127" s="18" t="s">
        <v>199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178</v>
      </c>
      <c r="BK127" s="168">
        <f t="shared" si="14"/>
        <v>0</v>
      </c>
      <c r="BL127" s="18" t="s">
        <v>204</v>
      </c>
      <c r="BM127" s="18" t="s">
        <v>1911</v>
      </c>
    </row>
    <row r="128" spans="2:65" s="1" customFormat="1" ht="38.25" customHeight="1">
      <c r="B128" s="131"/>
      <c r="C128" s="160" t="s">
        <v>209</v>
      </c>
      <c r="D128" s="160" t="s">
        <v>200</v>
      </c>
      <c r="E128" s="161" t="s">
        <v>660</v>
      </c>
      <c r="F128" s="228" t="s">
        <v>661</v>
      </c>
      <c r="G128" s="228"/>
      <c r="H128" s="228"/>
      <c r="I128" s="228"/>
      <c r="J128" s="162" t="s">
        <v>587</v>
      </c>
      <c r="K128" s="163">
        <v>70</v>
      </c>
      <c r="L128" s="230">
        <v>0</v>
      </c>
      <c r="M128" s="230"/>
      <c r="N128" s="220">
        <f t="shared" si="5"/>
        <v>0</v>
      </c>
      <c r="O128" s="220"/>
      <c r="P128" s="220"/>
      <c r="Q128" s="220"/>
      <c r="R128" s="134"/>
      <c r="T128" s="165" t="s">
        <v>5</v>
      </c>
      <c r="U128" s="43" t="s">
        <v>44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204</v>
      </c>
      <c r="AT128" s="18" t="s">
        <v>200</v>
      </c>
      <c r="AU128" s="18" t="s">
        <v>178</v>
      </c>
      <c r="AY128" s="18" t="s">
        <v>199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178</v>
      </c>
      <c r="BK128" s="168">
        <f t="shared" si="14"/>
        <v>0</v>
      </c>
      <c r="BL128" s="18" t="s">
        <v>204</v>
      </c>
      <c r="BM128" s="18" t="s">
        <v>1912</v>
      </c>
    </row>
    <row r="129" spans="2:65" s="1" customFormat="1" ht="38.25" customHeight="1">
      <c r="B129" s="131"/>
      <c r="C129" s="160" t="s">
        <v>204</v>
      </c>
      <c r="D129" s="160" t="s">
        <v>200</v>
      </c>
      <c r="E129" s="161" t="s">
        <v>663</v>
      </c>
      <c r="F129" s="228" t="s">
        <v>664</v>
      </c>
      <c r="G129" s="228"/>
      <c r="H129" s="228"/>
      <c r="I129" s="228"/>
      <c r="J129" s="162" t="s">
        <v>587</v>
      </c>
      <c r="K129" s="163">
        <v>74.5</v>
      </c>
      <c r="L129" s="230">
        <v>0</v>
      </c>
      <c r="M129" s="230"/>
      <c r="N129" s="220">
        <f t="shared" si="5"/>
        <v>0</v>
      </c>
      <c r="O129" s="220"/>
      <c r="P129" s="220"/>
      <c r="Q129" s="220"/>
      <c r="R129" s="134"/>
      <c r="T129" s="165" t="s">
        <v>5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204</v>
      </c>
      <c r="AT129" s="18" t="s">
        <v>200</v>
      </c>
      <c r="AU129" s="18" t="s">
        <v>178</v>
      </c>
      <c r="AY129" s="18" t="s">
        <v>199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178</v>
      </c>
      <c r="BK129" s="168">
        <f t="shared" si="14"/>
        <v>0</v>
      </c>
      <c r="BL129" s="18" t="s">
        <v>204</v>
      </c>
      <c r="BM129" s="18" t="s">
        <v>1913</v>
      </c>
    </row>
    <row r="130" spans="2:65" s="1" customFormat="1" ht="38.25" customHeight="1">
      <c r="B130" s="131"/>
      <c r="C130" s="160" t="s">
        <v>216</v>
      </c>
      <c r="D130" s="160" t="s">
        <v>200</v>
      </c>
      <c r="E130" s="161" t="s">
        <v>666</v>
      </c>
      <c r="F130" s="228" t="s">
        <v>667</v>
      </c>
      <c r="G130" s="228"/>
      <c r="H130" s="228"/>
      <c r="I130" s="228"/>
      <c r="J130" s="162" t="s">
        <v>587</v>
      </c>
      <c r="K130" s="163">
        <v>74.5</v>
      </c>
      <c r="L130" s="230">
        <v>0</v>
      </c>
      <c r="M130" s="230"/>
      <c r="N130" s="220">
        <f t="shared" si="5"/>
        <v>0</v>
      </c>
      <c r="O130" s="220"/>
      <c r="P130" s="220"/>
      <c r="Q130" s="220"/>
      <c r="R130" s="134"/>
      <c r="T130" s="165" t="s">
        <v>5</v>
      </c>
      <c r="U130" s="43" t="s">
        <v>44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204</v>
      </c>
      <c r="AT130" s="18" t="s">
        <v>200</v>
      </c>
      <c r="AU130" s="18" t="s">
        <v>178</v>
      </c>
      <c r="AY130" s="18" t="s">
        <v>199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178</v>
      </c>
      <c r="BK130" s="168">
        <f t="shared" si="14"/>
        <v>0</v>
      </c>
      <c r="BL130" s="18" t="s">
        <v>204</v>
      </c>
      <c r="BM130" s="18" t="s">
        <v>1914</v>
      </c>
    </row>
    <row r="131" spans="2:65" s="1" customFormat="1" ht="25.5" customHeight="1">
      <c r="B131" s="131"/>
      <c r="C131" s="160" t="s">
        <v>220</v>
      </c>
      <c r="D131" s="160" t="s">
        <v>200</v>
      </c>
      <c r="E131" s="161" t="s">
        <v>669</v>
      </c>
      <c r="F131" s="228" t="s">
        <v>670</v>
      </c>
      <c r="G131" s="228"/>
      <c r="H131" s="228"/>
      <c r="I131" s="228"/>
      <c r="J131" s="162" t="s">
        <v>587</v>
      </c>
      <c r="K131" s="163">
        <v>26.15</v>
      </c>
      <c r="L131" s="230">
        <v>0</v>
      </c>
      <c r="M131" s="230"/>
      <c r="N131" s="220">
        <f t="shared" si="5"/>
        <v>0</v>
      </c>
      <c r="O131" s="220"/>
      <c r="P131" s="220"/>
      <c r="Q131" s="220"/>
      <c r="R131" s="134"/>
      <c r="T131" s="165" t="s">
        <v>5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204</v>
      </c>
      <c r="AT131" s="18" t="s">
        <v>200</v>
      </c>
      <c r="AU131" s="18" t="s">
        <v>178</v>
      </c>
      <c r="AY131" s="18" t="s">
        <v>199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178</v>
      </c>
      <c r="BK131" s="168">
        <f t="shared" si="14"/>
        <v>0</v>
      </c>
      <c r="BL131" s="18" t="s">
        <v>204</v>
      </c>
      <c r="BM131" s="18" t="s">
        <v>1915</v>
      </c>
    </row>
    <row r="132" spans="2:65" s="1" customFormat="1" ht="38.25" customHeight="1">
      <c r="B132" s="131"/>
      <c r="C132" s="160" t="s">
        <v>224</v>
      </c>
      <c r="D132" s="160" t="s">
        <v>200</v>
      </c>
      <c r="E132" s="161" t="s">
        <v>672</v>
      </c>
      <c r="F132" s="228" t="s">
        <v>673</v>
      </c>
      <c r="G132" s="228"/>
      <c r="H132" s="228"/>
      <c r="I132" s="228"/>
      <c r="J132" s="162" t="s">
        <v>587</v>
      </c>
      <c r="K132" s="163">
        <v>144.5</v>
      </c>
      <c r="L132" s="230">
        <v>0</v>
      </c>
      <c r="M132" s="230"/>
      <c r="N132" s="220">
        <f t="shared" si="5"/>
        <v>0</v>
      </c>
      <c r="O132" s="220"/>
      <c r="P132" s="220"/>
      <c r="Q132" s="220"/>
      <c r="R132" s="134"/>
      <c r="T132" s="165" t="s">
        <v>5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204</v>
      </c>
      <c r="AT132" s="18" t="s">
        <v>200</v>
      </c>
      <c r="AU132" s="18" t="s">
        <v>178</v>
      </c>
      <c r="AY132" s="18" t="s">
        <v>199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178</v>
      </c>
      <c r="BK132" s="168">
        <f t="shared" si="14"/>
        <v>0</v>
      </c>
      <c r="BL132" s="18" t="s">
        <v>204</v>
      </c>
      <c r="BM132" s="18" t="s">
        <v>1916</v>
      </c>
    </row>
    <row r="133" spans="2:65" s="9" customFormat="1" ht="29.85" customHeight="1">
      <c r="B133" s="149"/>
      <c r="C133" s="150"/>
      <c r="D133" s="159" t="s">
        <v>648</v>
      </c>
      <c r="E133" s="159"/>
      <c r="F133" s="159"/>
      <c r="G133" s="159"/>
      <c r="H133" s="159"/>
      <c r="I133" s="159"/>
      <c r="J133" s="159"/>
      <c r="K133" s="159"/>
      <c r="L133" s="159"/>
      <c r="M133" s="159"/>
      <c r="N133" s="222">
        <f>BK133</f>
        <v>0</v>
      </c>
      <c r="O133" s="223"/>
      <c r="P133" s="223"/>
      <c r="Q133" s="223"/>
      <c r="R133" s="152"/>
      <c r="T133" s="153"/>
      <c r="U133" s="150"/>
      <c r="V133" s="150"/>
      <c r="W133" s="154">
        <f>W134</f>
        <v>0</v>
      </c>
      <c r="X133" s="150"/>
      <c r="Y133" s="154">
        <f>Y134</f>
        <v>10.47625</v>
      </c>
      <c r="Z133" s="150"/>
      <c r="AA133" s="155">
        <f>AA134</f>
        <v>0</v>
      </c>
      <c r="AR133" s="156" t="s">
        <v>85</v>
      </c>
      <c r="AT133" s="157" t="s">
        <v>76</v>
      </c>
      <c r="AU133" s="157" t="s">
        <v>85</v>
      </c>
      <c r="AY133" s="156" t="s">
        <v>199</v>
      </c>
      <c r="BK133" s="158">
        <f>BK134</f>
        <v>0</v>
      </c>
    </row>
    <row r="134" spans="2:65" s="1" customFormat="1" ht="25.5" customHeight="1">
      <c r="B134" s="131"/>
      <c r="C134" s="160" t="s">
        <v>228</v>
      </c>
      <c r="D134" s="160" t="s">
        <v>200</v>
      </c>
      <c r="E134" s="161" t="s">
        <v>675</v>
      </c>
      <c r="F134" s="228" t="s">
        <v>676</v>
      </c>
      <c r="G134" s="228"/>
      <c r="H134" s="228"/>
      <c r="I134" s="228"/>
      <c r="J134" s="162" t="s">
        <v>587</v>
      </c>
      <c r="K134" s="163">
        <v>5</v>
      </c>
      <c r="L134" s="230">
        <v>0</v>
      </c>
      <c r="M134" s="230"/>
      <c r="N134" s="220">
        <f>ROUND(L134*K134,3)</f>
        <v>0</v>
      </c>
      <c r="O134" s="220"/>
      <c r="P134" s="220"/>
      <c r="Q134" s="220"/>
      <c r="R134" s="134"/>
      <c r="T134" s="165" t="s">
        <v>5</v>
      </c>
      <c r="U134" s="43" t="s">
        <v>44</v>
      </c>
      <c r="V134" s="35"/>
      <c r="W134" s="166">
        <f>V134*K134</f>
        <v>0</v>
      </c>
      <c r="X134" s="166">
        <v>2.0952500000000001</v>
      </c>
      <c r="Y134" s="166">
        <f>X134*K134</f>
        <v>10.47625</v>
      </c>
      <c r="Z134" s="166">
        <v>0</v>
      </c>
      <c r="AA134" s="167">
        <f>Z134*K134</f>
        <v>0</v>
      </c>
      <c r="AR134" s="18" t="s">
        <v>204</v>
      </c>
      <c r="AT134" s="18" t="s">
        <v>200</v>
      </c>
      <c r="AU134" s="18" t="s">
        <v>178</v>
      </c>
      <c r="AY134" s="18" t="s">
        <v>199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178</v>
      </c>
      <c r="BK134" s="168">
        <f>ROUND(L134*K134,3)</f>
        <v>0</v>
      </c>
      <c r="BL134" s="18" t="s">
        <v>204</v>
      </c>
      <c r="BM134" s="18" t="s">
        <v>1917</v>
      </c>
    </row>
    <row r="135" spans="2:65" s="9" customFormat="1" ht="29.85" customHeight="1">
      <c r="B135" s="149"/>
      <c r="C135" s="150"/>
      <c r="D135" s="159" t="s">
        <v>649</v>
      </c>
      <c r="E135" s="159"/>
      <c r="F135" s="159"/>
      <c r="G135" s="159"/>
      <c r="H135" s="159"/>
      <c r="I135" s="159"/>
      <c r="J135" s="159"/>
      <c r="K135" s="159"/>
      <c r="L135" s="159"/>
      <c r="M135" s="159"/>
      <c r="N135" s="222">
        <f>BK135</f>
        <v>0</v>
      </c>
      <c r="O135" s="223"/>
      <c r="P135" s="223"/>
      <c r="Q135" s="223"/>
      <c r="R135" s="152"/>
      <c r="T135" s="153"/>
      <c r="U135" s="150"/>
      <c r="V135" s="150"/>
      <c r="W135" s="154">
        <f>SUM(W136:W141)</f>
        <v>0</v>
      </c>
      <c r="X135" s="150"/>
      <c r="Y135" s="154">
        <f>SUM(Y136:Y141)</f>
        <v>9.2005200000000009</v>
      </c>
      <c r="Z135" s="150"/>
      <c r="AA135" s="155">
        <f>SUM(AA136:AA141)</f>
        <v>0</v>
      </c>
      <c r="AR135" s="156" t="s">
        <v>85</v>
      </c>
      <c r="AT135" s="157" t="s">
        <v>76</v>
      </c>
      <c r="AU135" s="157" t="s">
        <v>85</v>
      </c>
      <c r="AY135" s="156" t="s">
        <v>199</v>
      </c>
      <c r="BK135" s="158">
        <f>SUM(BK136:BK141)</f>
        <v>0</v>
      </c>
    </row>
    <row r="136" spans="2:65" s="1" customFormat="1" ht="25.5" customHeight="1">
      <c r="B136" s="131"/>
      <c r="C136" s="160" t="s">
        <v>232</v>
      </c>
      <c r="D136" s="160" t="s">
        <v>200</v>
      </c>
      <c r="E136" s="161" t="s">
        <v>678</v>
      </c>
      <c r="F136" s="228" t="s">
        <v>679</v>
      </c>
      <c r="G136" s="228"/>
      <c r="H136" s="228"/>
      <c r="I136" s="228"/>
      <c r="J136" s="162" t="s">
        <v>251</v>
      </c>
      <c r="K136" s="163">
        <v>108</v>
      </c>
      <c r="L136" s="230">
        <v>0</v>
      </c>
      <c r="M136" s="230"/>
      <c r="N136" s="220">
        <f t="shared" ref="N136:N141" si="15">ROUND(L136*K136,3)</f>
        <v>0</v>
      </c>
      <c r="O136" s="220"/>
      <c r="P136" s="220"/>
      <c r="Q136" s="220"/>
      <c r="R136" s="134"/>
      <c r="T136" s="165" t="s">
        <v>5</v>
      </c>
      <c r="U136" s="43" t="s">
        <v>44</v>
      </c>
      <c r="V136" s="35"/>
      <c r="W136" s="166">
        <f t="shared" ref="W136:W141" si="16">V136*K136</f>
        <v>0</v>
      </c>
      <c r="X136" s="166">
        <v>8.5190000000000002E-2</v>
      </c>
      <c r="Y136" s="166">
        <f t="shared" ref="Y136:Y141" si="17">X136*K136</f>
        <v>9.2005200000000009</v>
      </c>
      <c r="Z136" s="166">
        <v>0</v>
      </c>
      <c r="AA136" s="167">
        <f t="shared" ref="AA136:AA141" si="18">Z136*K136</f>
        <v>0</v>
      </c>
      <c r="AR136" s="18" t="s">
        <v>204</v>
      </c>
      <c r="AT136" s="18" t="s">
        <v>200</v>
      </c>
      <c r="AU136" s="18" t="s">
        <v>178</v>
      </c>
      <c r="AY136" s="18" t="s">
        <v>199</v>
      </c>
      <c r="BE136" s="105">
        <f t="shared" ref="BE136:BE141" si="19">IF(U136="základná",N136,0)</f>
        <v>0</v>
      </c>
      <c r="BF136" s="105">
        <f t="shared" ref="BF136:BF141" si="20">IF(U136="znížená",N136,0)</f>
        <v>0</v>
      </c>
      <c r="BG136" s="105">
        <f t="shared" ref="BG136:BG141" si="21">IF(U136="zákl. prenesená",N136,0)</f>
        <v>0</v>
      </c>
      <c r="BH136" s="105">
        <f t="shared" ref="BH136:BH141" si="22">IF(U136="zníž. prenesená",N136,0)</f>
        <v>0</v>
      </c>
      <c r="BI136" s="105">
        <f t="shared" ref="BI136:BI141" si="23">IF(U136="nulová",N136,0)</f>
        <v>0</v>
      </c>
      <c r="BJ136" s="18" t="s">
        <v>178</v>
      </c>
      <c r="BK136" s="168">
        <f t="shared" ref="BK136:BK141" si="24">ROUND(L136*K136,3)</f>
        <v>0</v>
      </c>
      <c r="BL136" s="18" t="s">
        <v>204</v>
      </c>
      <c r="BM136" s="18" t="s">
        <v>1918</v>
      </c>
    </row>
    <row r="137" spans="2:65" s="1" customFormat="1" ht="38.25" customHeight="1">
      <c r="B137" s="131"/>
      <c r="C137" s="160" t="s">
        <v>236</v>
      </c>
      <c r="D137" s="160" t="s">
        <v>200</v>
      </c>
      <c r="E137" s="161" t="s">
        <v>681</v>
      </c>
      <c r="F137" s="228" t="s">
        <v>682</v>
      </c>
      <c r="G137" s="228"/>
      <c r="H137" s="228"/>
      <c r="I137" s="228"/>
      <c r="J137" s="162" t="s">
        <v>299</v>
      </c>
      <c r="K137" s="163">
        <v>11.004</v>
      </c>
      <c r="L137" s="230">
        <v>0</v>
      </c>
      <c r="M137" s="230"/>
      <c r="N137" s="220">
        <f t="shared" si="15"/>
        <v>0</v>
      </c>
      <c r="O137" s="220"/>
      <c r="P137" s="220"/>
      <c r="Q137" s="220"/>
      <c r="R137" s="134"/>
      <c r="T137" s="165" t="s">
        <v>5</v>
      </c>
      <c r="U137" s="43" t="s">
        <v>44</v>
      </c>
      <c r="V137" s="35"/>
      <c r="W137" s="166">
        <f t="shared" si="16"/>
        <v>0</v>
      </c>
      <c r="X137" s="166">
        <v>0</v>
      </c>
      <c r="Y137" s="166">
        <f t="shared" si="17"/>
        <v>0</v>
      </c>
      <c r="Z137" s="166">
        <v>0</v>
      </c>
      <c r="AA137" s="167">
        <f t="shared" si="18"/>
        <v>0</v>
      </c>
      <c r="AR137" s="18" t="s">
        <v>204</v>
      </c>
      <c r="AT137" s="18" t="s">
        <v>200</v>
      </c>
      <c r="AU137" s="18" t="s">
        <v>178</v>
      </c>
      <c r="AY137" s="18" t="s">
        <v>199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178</v>
      </c>
      <c r="BK137" s="168">
        <f t="shared" si="24"/>
        <v>0</v>
      </c>
      <c r="BL137" s="18" t="s">
        <v>204</v>
      </c>
      <c r="BM137" s="18" t="s">
        <v>1919</v>
      </c>
    </row>
    <row r="138" spans="2:65" s="1" customFormat="1" ht="25.5" customHeight="1">
      <c r="B138" s="131"/>
      <c r="C138" s="160" t="s">
        <v>240</v>
      </c>
      <c r="D138" s="160" t="s">
        <v>200</v>
      </c>
      <c r="E138" s="161" t="s">
        <v>684</v>
      </c>
      <c r="F138" s="228" t="s">
        <v>685</v>
      </c>
      <c r="G138" s="228"/>
      <c r="H138" s="228"/>
      <c r="I138" s="228"/>
      <c r="J138" s="162" t="s">
        <v>299</v>
      </c>
      <c r="K138" s="163">
        <v>11.004</v>
      </c>
      <c r="L138" s="230">
        <v>0</v>
      </c>
      <c r="M138" s="230"/>
      <c r="N138" s="220">
        <f t="shared" si="15"/>
        <v>0</v>
      </c>
      <c r="O138" s="220"/>
      <c r="P138" s="220"/>
      <c r="Q138" s="220"/>
      <c r="R138" s="134"/>
      <c r="T138" s="165" t="s">
        <v>5</v>
      </c>
      <c r="U138" s="43" t="s">
        <v>44</v>
      </c>
      <c r="V138" s="35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8" t="s">
        <v>204</v>
      </c>
      <c r="AT138" s="18" t="s">
        <v>200</v>
      </c>
      <c r="AU138" s="18" t="s">
        <v>178</v>
      </c>
      <c r="AY138" s="18" t="s">
        <v>199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178</v>
      </c>
      <c r="BK138" s="168">
        <f t="shared" si="24"/>
        <v>0</v>
      </c>
      <c r="BL138" s="18" t="s">
        <v>204</v>
      </c>
      <c r="BM138" s="18" t="s">
        <v>1920</v>
      </c>
    </row>
    <row r="139" spans="2:65" s="1" customFormat="1" ht="16.5" customHeight="1">
      <c r="B139" s="131"/>
      <c r="C139" s="160" t="s">
        <v>244</v>
      </c>
      <c r="D139" s="160" t="s">
        <v>200</v>
      </c>
      <c r="E139" s="161" t="s">
        <v>314</v>
      </c>
      <c r="F139" s="228" t="s">
        <v>687</v>
      </c>
      <c r="G139" s="228"/>
      <c r="H139" s="228"/>
      <c r="I139" s="228"/>
      <c r="J139" s="162" t="s">
        <v>316</v>
      </c>
      <c r="K139" s="163">
        <v>1</v>
      </c>
      <c r="L139" s="230">
        <v>0</v>
      </c>
      <c r="M139" s="230"/>
      <c r="N139" s="220">
        <f t="shared" si="15"/>
        <v>0</v>
      </c>
      <c r="O139" s="220"/>
      <c r="P139" s="220"/>
      <c r="Q139" s="220"/>
      <c r="R139" s="134"/>
      <c r="T139" s="165" t="s">
        <v>5</v>
      </c>
      <c r="U139" s="43" t="s">
        <v>44</v>
      </c>
      <c r="V139" s="35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8" t="s">
        <v>204</v>
      </c>
      <c r="AT139" s="18" t="s">
        <v>200</v>
      </c>
      <c r="AU139" s="18" t="s">
        <v>178</v>
      </c>
      <c r="AY139" s="18" t="s">
        <v>199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178</v>
      </c>
      <c r="BK139" s="168">
        <f t="shared" si="24"/>
        <v>0</v>
      </c>
      <c r="BL139" s="18" t="s">
        <v>204</v>
      </c>
      <c r="BM139" s="18" t="s">
        <v>1921</v>
      </c>
    </row>
    <row r="140" spans="2:65" s="1" customFormat="1" ht="38.25" customHeight="1">
      <c r="B140" s="131"/>
      <c r="C140" s="160" t="s">
        <v>248</v>
      </c>
      <c r="D140" s="160" t="s">
        <v>200</v>
      </c>
      <c r="E140" s="161" t="s">
        <v>689</v>
      </c>
      <c r="F140" s="228" t="s">
        <v>690</v>
      </c>
      <c r="G140" s="228"/>
      <c r="H140" s="228"/>
      <c r="I140" s="228"/>
      <c r="J140" s="162" t="s">
        <v>587</v>
      </c>
      <c r="K140" s="163">
        <v>5</v>
      </c>
      <c r="L140" s="230">
        <v>0</v>
      </c>
      <c r="M140" s="230"/>
      <c r="N140" s="220">
        <f t="shared" si="15"/>
        <v>0</v>
      </c>
      <c r="O140" s="220"/>
      <c r="P140" s="220"/>
      <c r="Q140" s="220"/>
      <c r="R140" s="134"/>
      <c r="T140" s="165" t="s">
        <v>5</v>
      </c>
      <c r="U140" s="43" t="s">
        <v>44</v>
      </c>
      <c r="V140" s="35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8" t="s">
        <v>204</v>
      </c>
      <c r="AT140" s="18" t="s">
        <v>200</v>
      </c>
      <c r="AU140" s="18" t="s">
        <v>178</v>
      </c>
      <c r="AY140" s="18" t="s">
        <v>199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178</v>
      </c>
      <c r="BK140" s="168">
        <f t="shared" si="24"/>
        <v>0</v>
      </c>
      <c r="BL140" s="18" t="s">
        <v>204</v>
      </c>
      <c r="BM140" s="18" t="s">
        <v>1922</v>
      </c>
    </row>
    <row r="141" spans="2:65" s="1" customFormat="1" ht="25.5" customHeight="1">
      <c r="B141" s="131"/>
      <c r="C141" s="160" t="s">
        <v>253</v>
      </c>
      <c r="D141" s="160" t="s">
        <v>200</v>
      </c>
      <c r="E141" s="161" t="s">
        <v>692</v>
      </c>
      <c r="F141" s="228" t="s">
        <v>693</v>
      </c>
      <c r="G141" s="228"/>
      <c r="H141" s="228"/>
      <c r="I141" s="228"/>
      <c r="J141" s="162" t="s">
        <v>587</v>
      </c>
      <c r="K141" s="163">
        <v>5</v>
      </c>
      <c r="L141" s="230">
        <v>0</v>
      </c>
      <c r="M141" s="230"/>
      <c r="N141" s="220">
        <f t="shared" si="15"/>
        <v>0</v>
      </c>
      <c r="O141" s="220"/>
      <c r="P141" s="220"/>
      <c r="Q141" s="220"/>
      <c r="R141" s="134"/>
      <c r="T141" s="165" t="s">
        <v>5</v>
      </c>
      <c r="U141" s="43" t="s">
        <v>44</v>
      </c>
      <c r="V141" s="35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8" t="s">
        <v>204</v>
      </c>
      <c r="AT141" s="18" t="s">
        <v>200</v>
      </c>
      <c r="AU141" s="18" t="s">
        <v>178</v>
      </c>
      <c r="AY141" s="18" t="s">
        <v>199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178</v>
      </c>
      <c r="BK141" s="168">
        <f t="shared" si="24"/>
        <v>0</v>
      </c>
      <c r="BL141" s="18" t="s">
        <v>204</v>
      </c>
      <c r="BM141" s="18" t="s">
        <v>1923</v>
      </c>
    </row>
    <row r="142" spans="2:65" s="9" customFormat="1" ht="37.35" customHeight="1">
      <c r="B142" s="149"/>
      <c r="C142" s="150"/>
      <c r="D142" s="151" t="s">
        <v>650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259">
        <f>BK142</f>
        <v>0</v>
      </c>
      <c r="O142" s="260"/>
      <c r="P142" s="260"/>
      <c r="Q142" s="260"/>
      <c r="R142" s="152"/>
      <c r="T142" s="153"/>
      <c r="U142" s="150"/>
      <c r="V142" s="150"/>
      <c r="W142" s="154">
        <f>SUM(W143:W144)</f>
        <v>0</v>
      </c>
      <c r="X142" s="150"/>
      <c r="Y142" s="154">
        <f>SUM(Y143:Y144)</f>
        <v>0</v>
      </c>
      <c r="Z142" s="150"/>
      <c r="AA142" s="155">
        <f>SUM(AA143:AA144)</f>
        <v>4.1000000000000003E-3</v>
      </c>
      <c r="AR142" s="156" t="s">
        <v>178</v>
      </c>
      <c r="AT142" s="157" t="s">
        <v>76</v>
      </c>
      <c r="AU142" s="157" t="s">
        <v>77</v>
      </c>
      <c r="AY142" s="156" t="s">
        <v>199</v>
      </c>
      <c r="BK142" s="158">
        <f>SUM(BK143:BK144)</f>
        <v>0</v>
      </c>
    </row>
    <row r="143" spans="2:65" s="1" customFormat="1" ht="16.5" customHeight="1">
      <c r="B143" s="131"/>
      <c r="C143" s="160" t="s">
        <v>257</v>
      </c>
      <c r="D143" s="160" t="s">
        <v>200</v>
      </c>
      <c r="E143" s="161" t="s">
        <v>695</v>
      </c>
      <c r="F143" s="228" t="s">
        <v>696</v>
      </c>
      <c r="G143" s="228"/>
      <c r="H143" s="228"/>
      <c r="I143" s="228"/>
      <c r="J143" s="162" t="s">
        <v>697</v>
      </c>
      <c r="K143" s="163">
        <v>1</v>
      </c>
      <c r="L143" s="230">
        <v>0</v>
      </c>
      <c r="M143" s="230"/>
      <c r="N143" s="220">
        <f>ROUND(L143*K143,3)</f>
        <v>0</v>
      </c>
      <c r="O143" s="220"/>
      <c r="P143" s="220"/>
      <c r="Q143" s="220"/>
      <c r="R143" s="134"/>
      <c r="T143" s="165" t="s">
        <v>5</v>
      </c>
      <c r="U143" s="43" t="s">
        <v>44</v>
      </c>
      <c r="V143" s="35"/>
      <c r="W143" s="166">
        <f>V143*K143</f>
        <v>0</v>
      </c>
      <c r="X143" s="166">
        <v>0</v>
      </c>
      <c r="Y143" s="166">
        <f>X143*K143</f>
        <v>0</v>
      </c>
      <c r="Z143" s="166">
        <v>4.1000000000000003E-3</v>
      </c>
      <c r="AA143" s="167">
        <f>Z143*K143</f>
        <v>4.1000000000000003E-3</v>
      </c>
      <c r="AR143" s="18" t="s">
        <v>261</v>
      </c>
      <c r="AT143" s="18" t="s">
        <v>200</v>
      </c>
      <c r="AU143" s="18" t="s">
        <v>85</v>
      </c>
      <c r="AY143" s="18" t="s">
        <v>199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8" t="s">
        <v>178</v>
      </c>
      <c r="BK143" s="168">
        <f>ROUND(L143*K143,3)</f>
        <v>0</v>
      </c>
      <c r="BL143" s="18" t="s">
        <v>261</v>
      </c>
      <c r="BM143" s="18" t="s">
        <v>1924</v>
      </c>
    </row>
    <row r="144" spans="2:65" s="1" customFormat="1" ht="25.5" customHeight="1">
      <c r="B144" s="131"/>
      <c r="C144" s="160" t="s">
        <v>261</v>
      </c>
      <c r="D144" s="160" t="s">
        <v>200</v>
      </c>
      <c r="E144" s="161" t="s">
        <v>699</v>
      </c>
      <c r="F144" s="228" t="s">
        <v>700</v>
      </c>
      <c r="G144" s="228"/>
      <c r="H144" s="228"/>
      <c r="I144" s="228"/>
      <c r="J144" s="162" t="s">
        <v>299</v>
      </c>
      <c r="K144" s="163">
        <v>1.1000000000000001</v>
      </c>
      <c r="L144" s="230">
        <v>0</v>
      </c>
      <c r="M144" s="230"/>
      <c r="N144" s="220">
        <f>ROUND(L144*K144,3)</f>
        <v>0</v>
      </c>
      <c r="O144" s="220"/>
      <c r="P144" s="220"/>
      <c r="Q144" s="220"/>
      <c r="R144" s="134"/>
      <c r="T144" s="165" t="s">
        <v>5</v>
      </c>
      <c r="U144" s="43" t="s">
        <v>44</v>
      </c>
      <c r="V144" s="35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8" t="s">
        <v>261</v>
      </c>
      <c r="AT144" s="18" t="s">
        <v>200</v>
      </c>
      <c r="AU144" s="18" t="s">
        <v>85</v>
      </c>
      <c r="AY144" s="18" t="s">
        <v>199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8" t="s">
        <v>178</v>
      </c>
      <c r="BK144" s="168">
        <f>ROUND(L144*K144,3)</f>
        <v>0</v>
      </c>
      <c r="BL144" s="18" t="s">
        <v>261</v>
      </c>
      <c r="BM144" s="18" t="s">
        <v>1925</v>
      </c>
    </row>
    <row r="145" spans="2:65" s="9" customFormat="1" ht="37.35" customHeight="1">
      <c r="B145" s="149"/>
      <c r="C145" s="150"/>
      <c r="D145" s="151" t="s">
        <v>651</v>
      </c>
      <c r="E145" s="151"/>
      <c r="F145" s="151"/>
      <c r="G145" s="151"/>
      <c r="H145" s="151"/>
      <c r="I145" s="151"/>
      <c r="J145" s="151"/>
      <c r="K145" s="151"/>
      <c r="L145" s="151"/>
      <c r="M145" s="151"/>
      <c r="N145" s="224">
        <f>BK145</f>
        <v>0</v>
      </c>
      <c r="O145" s="225"/>
      <c r="P145" s="225"/>
      <c r="Q145" s="225"/>
      <c r="R145" s="152"/>
      <c r="T145" s="153"/>
      <c r="U145" s="150"/>
      <c r="V145" s="150"/>
      <c r="W145" s="154">
        <f>W146</f>
        <v>0</v>
      </c>
      <c r="X145" s="150"/>
      <c r="Y145" s="154">
        <f>Y146</f>
        <v>0.83959000000000017</v>
      </c>
      <c r="Z145" s="150"/>
      <c r="AA145" s="155">
        <f>AA146</f>
        <v>0</v>
      </c>
      <c r="AR145" s="156" t="s">
        <v>209</v>
      </c>
      <c r="AT145" s="157" t="s">
        <v>76</v>
      </c>
      <c r="AU145" s="157" t="s">
        <v>77</v>
      </c>
      <c r="AY145" s="156" t="s">
        <v>199</v>
      </c>
      <c r="BK145" s="158">
        <f>BK146</f>
        <v>0</v>
      </c>
    </row>
    <row r="146" spans="2:65" s="9" customFormat="1" ht="19.95" customHeight="1">
      <c r="B146" s="149"/>
      <c r="C146" s="150"/>
      <c r="D146" s="159" t="s">
        <v>652</v>
      </c>
      <c r="E146" s="159"/>
      <c r="F146" s="159"/>
      <c r="G146" s="159"/>
      <c r="H146" s="159"/>
      <c r="I146" s="159"/>
      <c r="J146" s="159"/>
      <c r="K146" s="159"/>
      <c r="L146" s="159"/>
      <c r="M146" s="159"/>
      <c r="N146" s="226">
        <f>BK146</f>
        <v>0</v>
      </c>
      <c r="O146" s="227"/>
      <c r="P146" s="227"/>
      <c r="Q146" s="227"/>
      <c r="R146" s="152"/>
      <c r="T146" s="153"/>
      <c r="U146" s="150"/>
      <c r="V146" s="150"/>
      <c r="W146" s="154">
        <f>SUM(W147:W192)</f>
        <v>0</v>
      </c>
      <c r="X146" s="150"/>
      <c r="Y146" s="154">
        <f>SUM(Y147:Y192)</f>
        <v>0.83959000000000017</v>
      </c>
      <c r="Z146" s="150"/>
      <c r="AA146" s="155">
        <f>SUM(AA147:AA192)</f>
        <v>0</v>
      </c>
      <c r="AR146" s="156" t="s">
        <v>209</v>
      </c>
      <c r="AT146" s="157" t="s">
        <v>76</v>
      </c>
      <c r="AU146" s="157" t="s">
        <v>85</v>
      </c>
      <c r="AY146" s="156" t="s">
        <v>199</v>
      </c>
      <c r="BK146" s="158">
        <f>SUM(BK147:BK192)</f>
        <v>0</v>
      </c>
    </row>
    <row r="147" spans="2:65" s="1" customFormat="1" ht="16.5" customHeight="1">
      <c r="B147" s="131"/>
      <c r="C147" s="160" t="s">
        <v>619</v>
      </c>
      <c r="D147" s="160" t="s">
        <v>200</v>
      </c>
      <c r="E147" s="161" t="s">
        <v>702</v>
      </c>
      <c r="F147" s="228" t="s">
        <v>703</v>
      </c>
      <c r="G147" s="228"/>
      <c r="H147" s="228"/>
      <c r="I147" s="228"/>
      <c r="J147" s="162" t="s">
        <v>697</v>
      </c>
      <c r="K147" s="163">
        <v>1</v>
      </c>
      <c r="L147" s="230">
        <v>0</v>
      </c>
      <c r="M147" s="230"/>
      <c r="N147" s="220">
        <f t="shared" ref="N147:N192" si="25">ROUND(L147*K147,3)</f>
        <v>0</v>
      </c>
      <c r="O147" s="220"/>
      <c r="P147" s="220"/>
      <c r="Q147" s="220"/>
      <c r="R147" s="134"/>
      <c r="T147" s="165" t="s">
        <v>5</v>
      </c>
      <c r="U147" s="43" t="s">
        <v>44</v>
      </c>
      <c r="V147" s="35"/>
      <c r="W147" s="166">
        <f t="shared" ref="W147:W192" si="26">V147*K147</f>
        <v>0</v>
      </c>
      <c r="X147" s="166">
        <v>0</v>
      </c>
      <c r="Y147" s="166">
        <f t="shared" ref="Y147:Y192" si="27">X147*K147</f>
        <v>0</v>
      </c>
      <c r="Z147" s="166">
        <v>0</v>
      </c>
      <c r="AA147" s="167">
        <f t="shared" ref="AA147:AA192" si="28">Z147*K147</f>
        <v>0</v>
      </c>
      <c r="AR147" s="18" t="s">
        <v>631</v>
      </c>
      <c r="AT147" s="18" t="s">
        <v>200</v>
      </c>
      <c r="AU147" s="18" t="s">
        <v>178</v>
      </c>
      <c r="AY147" s="18" t="s">
        <v>199</v>
      </c>
      <c r="BE147" s="105">
        <f t="shared" ref="BE147:BE192" si="29">IF(U147="základná",N147,0)</f>
        <v>0</v>
      </c>
      <c r="BF147" s="105">
        <f t="shared" ref="BF147:BF192" si="30">IF(U147="znížená",N147,0)</f>
        <v>0</v>
      </c>
      <c r="BG147" s="105">
        <f t="shared" ref="BG147:BG192" si="31">IF(U147="zákl. prenesená",N147,0)</f>
        <v>0</v>
      </c>
      <c r="BH147" s="105">
        <f t="shared" ref="BH147:BH192" si="32">IF(U147="zníž. prenesená",N147,0)</f>
        <v>0</v>
      </c>
      <c r="BI147" s="105">
        <f t="shared" ref="BI147:BI192" si="33">IF(U147="nulová",N147,0)</f>
        <v>0</v>
      </c>
      <c r="BJ147" s="18" t="s">
        <v>178</v>
      </c>
      <c r="BK147" s="168">
        <f t="shared" ref="BK147:BK192" si="34">ROUND(L147*K147,3)</f>
        <v>0</v>
      </c>
      <c r="BL147" s="18" t="s">
        <v>631</v>
      </c>
      <c r="BM147" s="18" t="s">
        <v>1926</v>
      </c>
    </row>
    <row r="148" spans="2:65" s="1" customFormat="1" ht="16.5" customHeight="1">
      <c r="B148" s="131"/>
      <c r="C148" s="160" t="s">
        <v>265</v>
      </c>
      <c r="D148" s="160" t="s">
        <v>200</v>
      </c>
      <c r="E148" s="161" t="s">
        <v>708</v>
      </c>
      <c r="F148" s="228" t="s">
        <v>709</v>
      </c>
      <c r="G148" s="228"/>
      <c r="H148" s="228"/>
      <c r="I148" s="228"/>
      <c r="J148" s="162" t="s">
        <v>251</v>
      </c>
      <c r="K148" s="163">
        <v>15</v>
      </c>
      <c r="L148" s="230">
        <v>0</v>
      </c>
      <c r="M148" s="230"/>
      <c r="N148" s="220">
        <f t="shared" si="25"/>
        <v>0</v>
      </c>
      <c r="O148" s="220"/>
      <c r="P148" s="220"/>
      <c r="Q148" s="220"/>
      <c r="R148" s="134"/>
      <c r="T148" s="165" t="s">
        <v>5</v>
      </c>
      <c r="U148" s="43" t="s">
        <v>44</v>
      </c>
      <c r="V148" s="35"/>
      <c r="W148" s="166">
        <f t="shared" si="26"/>
        <v>0</v>
      </c>
      <c r="X148" s="166">
        <v>0</v>
      </c>
      <c r="Y148" s="166">
        <f t="shared" si="27"/>
        <v>0</v>
      </c>
      <c r="Z148" s="166">
        <v>0</v>
      </c>
      <c r="AA148" s="167">
        <f t="shared" si="28"/>
        <v>0</v>
      </c>
      <c r="AR148" s="18" t="s">
        <v>631</v>
      </c>
      <c r="AT148" s="18" t="s">
        <v>200</v>
      </c>
      <c r="AU148" s="18" t="s">
        <v>178</v>
      </c>
      <c r="AY148" s="18" t="s">
        <v>199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178</v>
      </c>
      <c r="BK148" s="168">
        <f t="shared" si="34"/>
        <v>0</v>
      </c>
      <c r="BL148" s="18" t="s">
        <v>631</v>
      </c>
      <c r="BM148" s="18" t="s">
        <v>1927</v>
      </c>
    </row>
    <row r="149" spans="2:65" s="1" customFormat="1" ht="16.5" customHeight="1">
      <c r="B149" s="131"/>
      <c r="C149" s="169" t="s">
        <v>269</v>
      </c>
      <c r="D149" s="169" t="s">
        <v>327</v>
      </c>
      <c r="E149" s="170" t="s">
        <v>711</v>
      </c>
      <c r="F149" s="229" t="s">
        <v>712</v>
      </c>
      <c r="G149" s="229"/>
      <c r="H149" s="229"/>
      <c r="I149" s="229"/>
      <c r="J149" s="171" t="s">
        <v>251</v>
      </c>
      <c r="K149" s="172">
        <v>15</v>
      </c>
      <c r="L149" s="231">
        <v>0</v>
      </c>
      <c r="M149" s="231"/>
      <c r="N149" s="221">
        <f t="shared" si="25"/>
        <v>0</v>
      </c>
      <c r="O149" s="220"/>
      <c r="P149" s="220"/>
      <c r="Q149" s="220"/>
      <c r="R149" s="134"/>
      <c r="T149" s="165" t="s">
        <v>5</v>
      </c>
      <c r="U149" s="43" t="s">
        <v>44</v>
      </c>
      <c r="V149" s="35"/>
      <c r="W149" s="166">
        <f t="shared" si="26"/>
        <v>0</v>
      </c>
      <c r="X149" s="166">
        <v>0</v>
      </c>
      <c r="Y149" s="166">
        <f t="shared" si="27"/>
        <v>0</v>
      </c>
      <c r="Z149" s="166">
        <v>0</v>
      </c>
      <c r="AA149" s="167">
        <f t="shared" si="28"/>
        <v>0</v>
      </c>
      <c r="AR149" s="18" t="s">
        <v>713</v>
      </c>
      <c r="AT149" s="18" t="s">
        <v>327</v>
      </c>
      <c r="AU149" s="18" t="s">
        <v>178</v>
      </c>
      <c r="AY149" s="18" t="s">
        <v>199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178</v>
      </c>
      <c r="BK149" s="168">
        <f t="shared" si="34"/>
        <v>0</v>
      </c>
      <c r="BL149" s="18" t="s">
        <v>713</v>
      </c>
      <c r="BM149" s="18" t="s">
        <v>1928</v>
      </c>
    </row>
    <row r="150" spans="2:65" s="1" customFormat="1" ht="25.5" customHeight="1">
      <c r="B150" s="131"/>
      <c r="C150" s="160" t="s">
        <v>273</v>
      </c>
      <c r="D150" s="160" t="s">
        <v>200</v>
      </c>
      <c r="E150" s="161" t="s">
        <v>715</v>
      </c>
      <c r="F150" s="228" t="s">
        <v>716</v>
      </c>
      <c r="G150" s="228"/>
      <c r="H150" s="228"/>
      <c r="I150" s="228"/>
      <c r="J150" s="162" t="s">
        <v>251</v>
      </c>
      <c r="K150" s="163">
        <v>125</v>
      </c>
      <c r="L150" s="230">
        <v>0</v>
      </c>
      <c r="M150" s="230"/>
      <c r="N150" s="220">
        <f t="shared" si="25"/>
        <v>0</v>
      </c>
      <c r="O150" s="220"/>
      <c r="P150" s="220"/>
      <c r="Q150" s="220"/>
      <c r="R150" s="134"/>
      <c r="T150" s="165" t="s">
        <v>5</v>
      </c>
      <c r="U150" s="43" t="s">
        <v>44</v>
      </c>
      <c r="V150" s="35"/>
      <c r="W150" s="166">
        <f t="shared" si="26"/>
        <v>0</v>
      </c>
      <c r="X150" s="166">
        <v>0</v>
      </c>
      <c r="Y150" s="166">
        <f t="shared" si="27"/>
        <v>0</v>
      </c>
      <c r="Z150" s="166">
        <v>0</v>
      </c>
      <c r="AA150" s="167">
        <f t="shared" si="28"/>
        <v>0</v>
      </c>
      <c r="AR150" s="18" t="s">
        <v>631</v>
      </c>
      <c r="AT150" s="18" t="s">
        <v>200</v>
      </c>
      <c r="AU150" s="18" t="s">
        <v>178</v>
      </c>
      <c r="AY150" s="18" t="s">
        <v>199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178</v>
      </c>
      <c r="BK150" s="168">
        <f t="shared" si="34"/>
        <v>0</v>
      </c>
      <c r="BL150" s="18" t="s">
        <v>631</v>
      </c>
      <c r="BM150" s="18" t="s">
        <v>1929</v>
      </c>
    </row>
    <row r="151" spans="2:65" s="1" customFormat="1" ht="16.5" customHeight="1">
      <c r="B151" s="131"/>
      <c r="C151" s="169" t="s">
        <v>10</v>
      </c>
      <c r="D151" s="169" t="s">
        <v>327</v>
      </c>
      <c r="E151" s="170" t="s">
        <v>718</v>
      </c>
      <c r="F151" s="229" t="s">
        <v>719</v>
      </c>
      <c r="G151" s="229"/>
      <c r="H151" s="229"/>
      <c r="I151" s="229"/>
      <c r="J151" s="171" t="s">
        <v>720</v>
      </c>
      <c r="K151" s="172">
        <v>117.75</v>
      </c>
      <c r="L151" s="231">
        <v>0</v>
      </c>
      <c r="M151" s="231"/>
      <c r="N151" s="221">
        <f t="shared" si="25"/>
        <v>0</v>
      </c>
      <c r="O151" s="220"/>
      <c r="P151" s="220"/>
      <c r="Q151" s="220"/>
      <c r="R151" s="134"/>
      <c r="T151" s="165" t="s">
        <v>5</v>
      </c>
      <c r="U151" s="43" t="s">
        <v>44</v>
      </c>
      <c r="V151" s="35"/>
      <c r="W151" s="166">
        <f t="shared" si="26"/>
        <v>0</v>
      </c>
      <c r="X151" s="166">
        <v>1E-3</v>
      </c>
      <c r="Y151" s="166">
        <f t="shared" si="27"/>
        <v>0.11775000000000001</v>
      </c>
      <c r="Z151" s="166">
        <v>0</v>
      </c>
      <c r="AA151" s="167">
        <f t="shared" si="28"/>
        <v>0</v>
      </c>
      <c r="AR151" s="18" t="s">
        <v>713</v>
      </c>
      <c r="AT151" s="18" t="s">
        <v>327</v>
      </c>
      <c r="AU151" s="18" t="s">
        <v>178</v>
      </c>
      <c r="AY151" s="18" t="s">
        <v>199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178</v>
      </c>
      <c r="BK151" s="168">
        <f t="shared" si="34"/>
        <v>0</v>
      </c>
      <c r="BL151" s="18" t="s">
        <v>713</v>
      </c>
      <c r="BM151" s="18" t="s">
        <v>1930</v>
      </c>
    </row>
    <row r="152" spans="2:65" s="1" customFormat="1" ht="25.5" customHeight="1">
      <c r="B152" s="131"/>
      <c r="C152" s="160" t="s">
        <v>280</v>
      </c>
      <c r="D152" s="160" t="s">
        <v>200</v>
      </c>
      <c r="E152" s="161" t="s">
        <v>722</v>
      </c>
      <c r="F152" s="228" t="s">
        <v>723</v>
      </c>
      <c r="G152" s="228"/>
      <c r="H152" s="228"/>
      <c r="I152" s="228"/>
      <c r="J152" s="162" t="s">
        <v>251</v>
      </c>
      <c r="K152" s="163">
        <v>40</v>
      </c>
      <c r="L152" s="230">
        <v>0</v>
      </c>
      <c r="M152" s="230"/>
      <c r="N152" s="220">
        <f t="shared" si="25"/>
        <v>0</v>
      </c>
      <c r="O152" s="220"/>
      <c r="P152" s="220"/>
      <c r="Q152" s="220"/>
      <c r="R152" s="134"/>
      <c r="T152" s="165" t="s">
        <v>5</v>
      </c>
      <c r="U152" s="43" t="s">
        <v>44</v>
      </c>
      <c r="V152" s="35"/>
      <c r="W152" s="166">
        <f t="shared" si="26"/>
        <v>0</v>
      </c>
      <c r="X152" s="166">
        <v>0</v>
      </c>
      <c r="Y152" s="166">
        <f t="shared" si="27"/>
        <v>0</v>
      </c>
      <c r="Z152" s="166">
        <v>0</v>
      </c>
      <c r="AA152" s="167">
        <f t="shared" si="28"/>
        <v>0</v>
      </c>
      <c r="AR152" s="18" t="s">
        <v>631</v>
      </c>
      <c r="AT152" s="18" t="s">
        <v>200</v>
      </c>
      <c r="AU152" s="18" t="s">
        <v>178</v>
      </c>
      <c r="AY152" s="18" t="s">
        <v>199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178</v>
      </c>
      <c r="BK152" s="168">
        <f t="shared" si="34"/>
        <v>0</v>
      </c>
      <c r="BL152" s="18" t="s">
        <v>631</v>
      </c>
      <c r="BM152" s="18" t="s">
        <v>1931</v>
      </c>
    </row>
    <row r="153" spans="2:65" s="1" customFormat="1" ht="16.5" customHeight="1">
      <c r="B153" s="131"/>
      <c r="C153" s="169" t="s">
        <v>284</v>
      </c>
      <c r="D153" s="169" t="s">
        <v>327</v>
      </c>
      <c r="E153" s="170" t="s">
        <v>725</v>
      </c>
      <c r="F153" s="229" t="s">
        <v>726</v>
      </c>
      <c r="G153" s="229"/>
      <c r="H153" s="229"/>
      <c r="I153" s="229"/>
      <c r="J153" s="171" t="s">
        <v>720</v>
      </c>
      <c r="K153" s="172">
        <v>40</v>
      </c>
      <c r="L153" s="231">
        <v>0</v>
      </c>
      <c r="M153" s="231"/>
      <c r="N153" s="221">
        <f t="shared" si="25"/>
        <v>0</v>
      </c>
      <c r="O153" s="220"/>
      <c r="P153" s="220"/>
      <c r="Q153" s="220"/>
      <c r="R153" s="134"/>
      <c r="T153" s="165" t="s">
        <v>5</v>
      </c>
      <c r="U153" s="43" t="s">
        <v>44</v>
      </c>
      <c r="V153" s="35"/>
      <c r="W153" s="166">
        <f t="shared" si="26"/>
        <v>0</v>
      </c>
      <c r="X153" s="166">
        <v>1E-3</v>
      </c>
      <c r="Y153" s="166">
        <f t="shared" si="27"/>
        <v>0.04</v>
      </c>
      <c r="Z153" s="166">
        <v>0</v>
      </c>
      <c r="AA153" s="167">
        <f t="shared" si="28"/>
        <v>0</v>
      </c>
      <c r="AR153" s="18" t="s">
        <v>713</v>
      </c>
      <c r="AT153" s="18" t="s">
        <v>327</v>
      </c>
      <c r="AU153" s="18" t="s">
        <v>178</v>
      </c>
      <c r="AY153" s="18" t="s">
        <v>199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178</v>
      </c>
      <c r="BK153" s="168">
        <f t="shared" si="34"/>
        <v>0</v>
      </c>
      <c r="BL153" s="18" t="s">
        <v>713</v>
      </c>
      <c r="BM153" s="18" t="s">
        <v>1932</v>
      </c>
    </row>
    <row r="154" spans="2:65" s="1" customFormat="1" ht="16.5" customHeight="1">
      <c r="B154" s="131"/>
      <c r="C154" s="160" t="s">
        <v>288</v>
      </c>
      <c r="D154" s="160" t="s">
        <v>200</v>
      </c>
      <c r="E154" s="161" t="s">
        <v>728</v>
      </c>
      <c r="F154" s="228" t="s">
        <v>729</v>
      </c>
      <c r="G154" s="228"/>
      <c r="H154" s="228"/>
      <c r="I154" s="228"/>
      <c r="J154" s="162" t="s">
        <v>316</v>
      </c>
      <c r="K154" s="163">
        <v>8</v>
      </c>
      <c r="L154" s="230">
        <v>0</v>
      </c>
      <c r="M154" s="230"/>
      <c r="N154" s="220">
        <f t="shared" si="25"/>
        <v>0</v>
      </c>
      <c r="O154" s="220"/>
      <c r="P154" s="220"/>
      <c r="Q154" s="220"/>
      <c r="R154" s="134"/>
      <c r="T154" s="165" t="s">
        <v>5</v>
      </c>
      <c r="U154" s="43" t="s">
        <v>44</v>
      </c>
      <c r="V154" s="35"/>
      <c r="W154" s="166">
        <f t="shared" si="26"/>
        <v>0</v>
      </c>
      <c r="X154" s="166">
        <v>0</v>
      </c>
      <c r="Y154" s="166">
        <f t="shared" si="27"/>
        <v>0</v>
      </c>
      <c r="Z154" s="166">
        <v>0</v>
      </c>
      <c r="AA154" s="167">
        <f t="shared" si="28"/>
        <v>0</v>
      </c>
      <c r="AR154" s="18" t="s">
        <v>631</v>
      </c>
      <c r="AT154" s="18" t="s">
        <v>200</v>
      </c>
      <c r="AU154" s="18" t="s">
        <v>178</v>
      </c>
      <c r="AY154" s="18" t="s">
        <v>199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178</v>
      </c>
      <c r="BK154" s="168">
        <f t="shared" si="34"/>
        <v>0</v>
      </c>
      <c r="BL154" s="18" t="s">
        <v>631</v>
      </c>
      <c r="BM154" s="18" t="s">
        <v>1933</v>
      </c>
    </row>
    <row r="155" spans="2:65" s="1" customFormat="1" ht="25.5" customHeight="1">
      <c r="B155" s="131"/>
      <c r="C155" s="169" t="s">
        <v>292</v>
      </c>
      <c r="D155" s="169" t="s">
        <v>327</v>
      </c>
      <c r="E155" s="170" t="s">
        <v>731</v>
      </c>
      <c r="F155" s="229" t="s">
        <v>732</v>
      </c>
      <c r="G155" s="229"/>
      <c r="H155" s="229"/>
      <c r="I155" s="229"/>
      <c r="J155" s="171" t="s">
        <v>299</v>
      </c>
      <c r="K155" s="172">
        <v>1.4E-2</v>
      </c>
      <c r="L155" s="231">
        <v>0</v>
      </c>
      <c r="M155" s="231"/>
      <c r="N155" s="221">
        <f t="shared" si="25"/>
        <v>0</v>
      </c>
      <c r="O155" s="220"/>
      <c r="P155" s="220"/>
      <c r="Q155" s="220"/>
      <c r="R155" s="134"/>
      <c r="T155" s="165" t="s">
        <v>5</v>
      </c>
      <c r="U155" s="43" t="s">
        <v>44</v>
      </c>
      <c r="V155" s="35"/>
      <c r="W155" s="166">
        <f t="shared" si="26"/>
        <v>0</v>
      </c>
      <c r="X155" s="166">
        <v>1</v>
      </c>
      <c r="Y155" s="166">
        <f t="shared" si="27"/>
        <v>1.4E-2</v>
      </c>
      <c r="Z155" s="166">
        <v>0</v>
      </c>
      <c r="AA155" s="167">
        <f t="shared" si="28"/>
        <v>0</v>
      </c>
      <c r="AR155" s="18" t="s">
        <v>713</v>
      </c>
      <c r="AT155" s="18" t="s">
        <v>327</v>
      </c>
      <c r="AU155" s="18" t="s">
        <v>178</v>
      </c>
      <c r="AY155" s="18" t="s">
        <v>199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178</v>
      </c>
      <c r="BK155" s="168">
        <f t="shared" si="34"/>
        <v>0</v>
      </c>
      <c r="BL155" s="18" t="s">
        <v>713</v>
      </c>
      <c r="BM155" s="18" t="s">
        <v>1934</v>
      </c>
    </row>
    <row r="156" spans="2:65" s="1" customFormat="1" ht="16.5" customHeight="1">
      <c r="B156" s="131"/>
      <c r="C156" s="169" t="s">
        <v>296</v>
      </c>
      <c r="D156" s="169" t="s">
        <v>327</v>
      </c>
      <c r="E156" s="170" t="s">
        <v>734</v>
      </c>
      <c r="F156" s="229" t="s">
        <v>735</v>
      </c>
      <c r="G156" s="229"/>
      <c r="H156" s="229"/>
      <c r="I156" s="229"/>
      <c r="J156" s="171" t="s">
        <v>316</v>
      </c>
      <c r="K156" s="172">
        <v>8</v>
      </c>
      <c r="L156" s="231">
        <v>0</v>
      </c>
      <c r="M156" s="231"/>
      <c r="N156" s="221">
        <f t="shared" si="25"/>
        <v>0</v>
      </c>
      <c r="O156" s="220"/>
      <c r="P156" s="220"/>
      <c r="Q156" s="220"/>
      <c r="R156" s="134"/>
      <c r="T156" s="165" t="s">
        <v>5</v>
      </c>
      <c r="U156" s="43" t="s">
        <v>44</v>
      </c>
      <c r="V156" s="35"/>
      <c r="W156" s="166">
        <f t="shared" si="26"/>
        <v>0</v>
      </c>
      <c r="X156" s="166">
        <v>3.0000000000000001E-5</v>
      </c>
      <c r="Y156" s="166">
        <f t="shared" si="27"/>
        <v>2.4000000000000001E-4</v>
      </c>
      <c r="Z156" s="166">
        <v>0</v>
      </c>
      <c r="AA156" s="167">
        <f t="shared" si="28"/>
        <v>0</v>
      </c>
      <c r="AR156" s="18" t="s">
        <v>713</v>
      </c>
      <c r="AT156" s="18" t="s">
        <v>327</v>
      </c>
      <c r="AU156" s="18" t="s">
        <v>178</v>
      </c>
      <c r="AY156" s="18" t="s">
        <v>199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178</v>
      </c>
      <c r="BK156" s="168">
        <f t="shared" si="34"/>
        <v>0</v>
      </c>
      <c r="BL156" s="18" t="s">
        <v>713</v>
      </c>
      <c r="BM156" s="18" t="s">
        <v>1935</v>
      </c>
    </row>
    <row r="157" spans="2:65" s="1" customFormat="1" ht="25.5" customHeight="1">
      <c r="B157" s="131"/>
      <c r="C157" s="160" t="s">
        <v>301</v>
      </c>
      <c r="D157" s="160" t="s">
        <v>200</v>
      </c>
      <c r="E157" s="161" t="s">
        <v>737</v>
      </c>
      <c r="F157" s="228" t="s">
        <v>738</v>
      </c>
      <c r="G157" s="228"/>
      <c r="H157" s="228"/>
      <c r="I157" s="228"/>
      <c r="J157" s="162" t="s">
        <v>316</v>
      </c>
      <c r="K157" s="163">
        <v>430</v>
      </c>
      <c r="L157" s="230">
        <v>0</v>
      </c>
      <c r="M157" s="230"/>
      <c r="N157" s="220">
        <f t="shared" si="25"/>
        <v>0</v>
      </c>
      <c r="O157" s="220"/>
      <c r="P157" s="220"/>
      <c r="Q157" s="220"/>
      <c r="R157" s="134"/>
      <c r="T157" s="165" t="s">
        <v>5</v>
      </c>
      <c r="U157" s="43" t="s">
        <v>44</v>
      </c>
      <c r="V157" s="35"/>
      <c r="W157" s="166">
        <f t="shared" si="26"/>
        <v>0</v>
      </c>
      <c r="X157" s="166">
        <v>0</v>
      </c>
      <c r="Y157" s="166">
        <f t="shared" si="27"/>
        <v>0</v>
      </c>
      <c r="Z157" s="166">
        <v>0</v>
      </c>
      <c r="AA157" s="167">
        <f t="shared" si="28"/>
        <v>0</v>
      </c>
      <c r="AR157" s="18" t="s">
        <v>631</v>
      </c>
      <c r="AT157" s="18" t="s">
        <v>200</v>
      </c>
      <c r="AU157" s="18" t="s">
        <v>178</v>
      </c>
      <c r="AY157" s="18" t="s">
        <v>199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178</v>
      </c>
      <c r="BK157" s="168">
        <f t="shared" si="34"/>
        <v>0</v>
      </c>
      <c r="BL157" s="18" t="s">
        <v>631</v>
      </c>
      <c r="BM157" s="18" t="s">
        <v>1936</v>
      </c>
    </row>
    <row r="158" spans="2:65" s="1" customFormat="1" ht="25.5" customHeight="1">
      <c r="B158" s="131"/>
      <c r="C158" s="169" t="s">
        <v>305</v>
      </c>
      <c r="D158" s="169" t="s">
        <v>327</v>
      </c>
      <c r="E158" s="170" t="s">
        <v>740</v>
      </c>
      <c r="F158" s="229" t="s">
        <v>741</v>
      </c>
      <c r="G158" s="229"/>
      <c r="H158" s="229"/>
      <c r="I158" s="229"/>
      <c r="J158" s="171" t="s">
        <v>316</v>
      </c>
      <c r="K158" s="172">
        <v>430</v>
      </c>
      <c r="L158" s="231">
        <v>0</v>
      </c>
      <c r="M158" s="231"/>
      <c r="N158" s="221">
        <f t="shared" si="25"/>
        <v>0</v>
      </c>
      <c r="O158" s="220"/>
      <c r="P158" s="220"/>
      <c r="Q158" s="220"/>
      <c r="R158" s="134"/>
      <c r="T158" s="165" t="s">
        <v>5</v>
      </c>
      <c r="U158" s="43" t="s">
        <v>44</v>
      </c>
      <c r="V158" s="35"/>
      <c r="W158" s="166">
        <f t="shared" si="26"/>
        <v>0</v>
      </c>
      <c r="X158" s="166">
        <v>1.09E-3</v>
      </c>
      <c r="Y158" s="166">
        <f t="shared" si="27"/>
        <v>0.46870000000000001</v>
      </c>
      <c r="Z158" s="166">
        <v>0</v>
      </c>
      <c r="AA158" s="167">
        <f t="shared" si="28"/>
        <v>0</v>
      </c>
      <c r="AR158" s="18" t="s">
        <v>713</v>
      </c>
      <c r="AT158" s="18" t="s">
        <v>327</v>
      </c>
      <c r="AU158" s="18" t="s">
        <v>178</v>
      </c>
      <c r="AY158" s="18" t="s">
        <v>199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178</v>
      </c>
      <c r="BK158" s="168">
        <f t="shared" si="34"/>
        <v>0</v>
      </c>
      <c r="BL158" s="18" t="s">
        <v>713</v>
      </c>
      <c r="BM158" s="18" t="s">
        <v>1937</v>
      </c>
    </row>
    <row r="159" spans="2:65" s="1" customFormat="1" ht="25.5" customHeight="1">
      <c r="B159" s="131"/>
      <c r="C159" s="160" t="s">
        <v>309</v>
      </c>
      <c r="D159" s="160" t="s">
        <v>200</v>
      </c>
      <c r="E159" s="161" t="s">
        <v>743</v>
      </c>
      <c r="F159" s="228" t="s">
        <v>744</v>
      </c>
      <c r="G159" s="228"/>
      <c r="H159" s="228"/>
      <c r="I159" s="228"/>
      <c r="J159" s="162" t="s">
        <v>316</v>
      </c>
      <c r="K159" s="163">
        <v>90</v>
      </c>
      <c r="L159" s="230">
        <v>0</v>
      </c>
      <c r="M159" s="230"/>
      <c r="N159" s="220">
        <f t="shared" si="25"/>
        <v>0</v>
      </c>
      <c r="O159" s="220"/>
      <c r="P159" s="220"/>
      <c r="Q159" s="220"/>
      <c r="R159" s="134"/>
      <c r="T159" s="165" t="s">
        <v>5</v>
      </c>
      <c r="U159" s="43" t="s">
        <v>44</v>
      </c>
      <c r="V159" s="35"/>
      <c r="W159" s="166">
        <f t="shared" si="26"/>
        <v>0</v>
      </c>
      <c r="X159" s="166">
        <v>0</v>
      </c>
      <c r="Y159" s="166">
        <f t="shared" si="27"/>
        <v>0</v>
      </c>
      <c r="Z159" s="166">
        <v>0</v>
      </c>
      <c r="AA159" s="167">
        <f t="shared" si="28"/>
        <v>0</v>
      </c>
      <c r="AR159" s="18" t="s">
        <v>631</v>
      </c>
      <c r="AT159" s="18" t="s">
        <v>200</v>
      </c>
      <c r="AU159" s="18" t="s">
        <v>178</v>
      </c>
      <c r="AY159" s="18" t="s">
        <v>199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178</v>
      </c>
      <c r="BK159" s="168">
        <f t="shared" si="34"/>
        <v>0</v>
      </c>
      <c r="BL159" s="18" t="s">
        <v>631</v>
      </c>
      <c r="BM159" s="18" t="s">
        <v>1938</v>
      </c>
    </row>
    <row r="160" spans="2:65" s="1" customFormat="1" ht="25.5" customHeight="1">
      <c r="B160" s="131"/>
      <c r="C160" s="169" t="s">
        <v>313</v>
      </c>
      <c r="D160" s="169" t="s">
        <v>327</v>
      </c>
      <c r="E160" s="170" t="s">
        <v>746</v>
      </c>
      <c r="F160" s="229" t="s">
        <v>747</v>
      </c>
      <c r="G160" s="229"/>
      <c r="H160" s="229"/>
      <c r="I160" s="229"/>
      <c r="J160" s="171" t="s">
        <v>316</v>
      </c>
      <c r="K160" s="172">
        <v>90</v>
      </c>
      <c r="L160" s="231">
        <v>0</v>
      </c>
      <c r="M160" s="231"/>
      <c r="N160" s="221">
        <f t="shared" si="25"/>
        <v>0</v>
      </c>
      <c r="O160" s="220"/>
      <c r="P160" s="220"/>
      <c r="Q160" s="220"/>
      <c r="R160" s="134"/>
      <c r="T160" s="165" t="s">
        <v>5</v>
      </c>
      <c r="U160" s="43" t="s">
        <v>44</v>
      </c>
      <c r="V160" s="35"/>
      <c r="W160" s="166">
        <f t="shared" si="26"/>
        <v>0</v>
      </c>
      <c r="X160" s="166">
        <v>2.0000000000000001E-4</v>
      </c>
      <c r="Y160" s="166">
        <f t="shared" si="27"/>
        <v>1.8000000000000002E-2</v>
      </c>
      <c r="Z160" s="166">
        <v>0</v>
      </c>
      <c r="AA160" s="167">
        <f t="shared" si="28"/>
        <v>0</v>
      </c>
      <c r="AR160" s="18" t="s">
        <v>713</v>
      </c>
      <c r="AT160" s="18" t="s">
        <v>327</v>
      </c>
      <c r="AU160" s="18" t="s">
        <v>178</v>
      </c>
      <c r="AY160" s="18" t="s">
        <v>199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178</v>
      </c>
      <c r="BK160" s="168">
        <f t="shared" si="34"/>
        <v>0</v>
      </c>
      <c r="BL160" s="18" t="s">
        <v>713</v>
      </c>
      <c r="BM160" s="18" t="s">
        <v>1939</v>
      </c>
    </row>
    <row r="161" spans="2:65" s="1" customFormat="1" ht="25.5" customHeight="1">
      <c r="B161" s="131"/>
      <c r="C161" s="160" t="s">
        <v>318</v>
      </c>
      <c r="D161" s="160" t="s">
        <v>200</v>
      </c>
      <c r="E161" s="161" t="s">
        <v>749</v>
      </c>
      <c r="F161" s="228" t="s">
        <v>750</v>
      </c>
      <c r="G161" s="228"/>
      <c r="H161" s="228"/>
      <c r="I161" s="228"/>
      <c r="J161" s="162" t="s">
        <v>316</v>
      </c>
      <c r="K161" s="163">
        <v>14</v>
      </c>
      <c r="L161" s="230">
        <v>0</v>
      </c>
      <c r="M161" s="230"/>
      <c r="N161" s="220">
        <f t="shared" si="25"/>
        <v>0</v>
      </c>
      <c r="O161" s="220"/>
      <c r="P161" s="220"/>
      <c r="Q161" s="220"/>
      <c r="R161" s="134"/>
      <c r="T161" s="165" t="s">
        <v>5</v>
      </c>
      <c r="U161" s="43" t="s">
        <v>44</v>
      </c>
      <c r="V161" s="35"/>
      <c r="W161" s="166">
        <f t="shared" si="26"/>
        <v>0</v>
      </c>
      <c r="X161" s="166">
        <v>0</v>
      </c>
      <c r="Y161" s="166">
        <f t="shared" si="27"/>
        <v>0</v>
      </c>
      <c r="Z161" s="166">
        <v>0</v>
      </c>
      <c r="AA161" s="167">
        <f t="shared" si="28"/>
        <v>0</v>
      </c>
      <c r="AR161" s="18" t="s">
        <v>631</v>
      </c>
      <c r="AT161" s="18" t="s">
        <v>200</v>
      </c>
      <c r="AU161" s="18" t="s">
        <v>178</v>
      </c>
      <c r="AY161" s="18" t="s">
        <v>199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178</v>
      </c>
      <c r="BK161" s="168">
        <f t="shared" si="34"/>
        <v>0</v>
      </c>
      <c r="BL161" s="18" t="s">
        <v>631</v>
      </c>
      <c r="BM161" s="18" t="s">
        <v>1940</v>
      </c>
    </row>
    <row r="162" spans="2:65" s="1" customFormat="1" ht="25.5" customHeight="1">
      <c r="B162" s="131"/>
      <c r="C162" s="169" t="s">
        <v>322</v>
      </c>
      <c r="D162" s="169" t="s">
        <v>327</v>
      </c>
      <c r="E162" s="170" t="s">
        <v>752</v>
      </c>
      <c r="F162" s="229" t="s">
        <v>753</v>
      </c>
      <c r="G162" s="229"/>
      <c r="H162" s="229"/>
      <c r="I162" s="229"/>
      <c r="J162" s="171" t="s">
        <v>316</v>
      </c>
      <c r="K162" s="172">
        <v>14</v>
      </c>
      <c r="L162" s="231">
        <v>0</v>
      </c>
      <c r="M162" s="231"/>
      <c r="N162" s="221">
        <f t="shared" si="25"/>
        <v>0</v>
      </c>
      <c r="O162" s="220"/>
      <c r="P162" s="220"/>
      <c r="Q162" s="220"/>
      <c r="R162" s="134"/>
      <c r="T162" s="165" t="s">
        <v>5</v>
      </c>
      <c r="U162" s="43" t="s">
        <v>44</v>
      </c>
      <c r="V162" s="35"/>
      <c r="W162" s="166">
        <f t="shared" si="26"/>
        <v>0</v>
      </c>
      <c r="X162" s="166">
        <v>1.99E-3</v>
      </c>
      <c r="Y162" s="166">
        <f t="shared" si="27"/>
        <v>2.7859999999999999E-2</v>
      </c>
      <c r="Z162" s="166">
        <v>0</v>
      </c>
      <c r="AA162" s="167">
        <f t="shared" si="28"/>
        <v>0</v>
      </c>
      <c r="AR162" s="18" t="s">
        <v>713</v>
      </c>
      <c r="AT162" s="18" t="s">
        <v>327</v>
      </c>
      <c r="AU162" s="18" t="s">
        <v>178</v>
      </c>
      <c r="AY162" s="18" t="s">
        <v>199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178</v>
      </c>
      <c r="BK162" s="168">
        <f t="shared" si="34"/>
        <v>0</v>
      </c>
      <c r="BL162" s="18" t="s">
        <v>713</v>
      </c>
      <c r="BM162" s="18" t="s">
        <v>1941</v>
      </c>
    </row>
    <row r="163" spans="2:65" s="1" customFormat="1" ht="16.5" customHeight="1">
      <c r="B163" s="131"/>
      <c r="C163" s="160" t="s">
        <v>326</v>
      </c>
      <c r="D163" s="160" t="s">
        <v>200</v>
      </c>
      <c r="E163" s="161" t="s">
        <v>755</v>
      </c>
      <c r="F163" s="228" t="s">
        <v>756</v>
      </c>
      <c r="G163" s="228"/>
      <c r="H163" s="228"/>
      <c r="I163" s="228"/>
      <c r="J163" s="162" t="s">
        <v>316</v>
      </c>
      <c r="K163" s="163">
        <v>14</v>
      </c>
      <c r="L163" s="230">
        <v>0</v>
      </c>
      <c r="M163" s="230"/>
      <c r="N163" s="220">
        <f t="shared" si="25"/>
        <v>0</v>
      </c>
      <c r="O163" s="220"/>
      <c r="P163" s="220"/>
      <c r="Q163" s="220"/>
      <c r="R163" s="134"/>
      <c r="T163" s="165" t="s">
        <v>5</v>
      </c>
      <c r="U163" s="43" t="s">
        <v>44</v>
      </c>
      <c r="V163" s="35"/>
      <c r="W163" s="166">
        <f t="shared" si="26"/>
        <v>0</v>
      </c>
      <c r="X163" s="166">
        <v>0</v>
      </c>
      <c r="Y163" s="166">
        <f t="shared" si="27"/>
        <v>0</v>
      </c>
      <c r="Z163" s="166">
        <v>0</v>
      </c>
      <c r="AA163" s="167">
        <f t="shared" si="28"/>
        <v>0</v>
      </c>
      <c r="AR163" s="18" t="s">
        <v>631</v>
      </c>
      <c r="AT163" s="18" t="s">
        <v>200</v>
      </c>
      <c r="AU163" s="18" t="s">
        <v>178</v>
      </c>
      <c r="AY163" s="18" t="s">
        <v>199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178</v>
      </c>
      <c r="BK163" s="168">
        <f t="shared" si="34"/>
        <v>0</v>
      </c>
      <c r="BL163" s="18" t="s">
        <v>631</v>
      </c>
      <c r="BM163" s="18" t="s">
        <v>1942</v>
      </c>
    </row>
    <row r="164" spans="2:65" s="1" customFormat="1" ht="25.5" customHeight="1">
      <c r="B164" s="131"/>
      <c r="C164" s="169" t="s">
        <v>331</v>
      </c>
      <c r="D164" s="169" t="s">
        <v>327</v>
      </c>
      <c r="E164" s="170" t="s">
        <v>758</v>
      </c>
      <c r="F164" s="229" t="s">
        <v>759</v>
      </c>
      <c r="G164" s="229"/>
      <c r="H164" s="229"/>
      <c r="I164" s="229"/>
      <c r="J164" s="171" t="s">
        <v>316</v>
      </c>
      <c r="K164" s="172">
        <v>14</v>
      </c>
      <c r="L164" s="231">
        <v>0</v>
      </c>
      <c r="M164" s="231"/>
      <c r="N164" s="221">
        <f t="shared" si="25"/>
        <v>0</v>
      </c>
      <c r="O164" s="220"/>
      <c r="P164" s="220"/>
      <c r="Q164" s="220"/>
      <c r="R164" s="134"/>
      <c r="T164" s="165" t="s">
        <v>5</v>
      </c>
      <c r="U164" s="43" t="s">
        <v>44</v>
      </c>
      <c r="V164" s="35"/>
      <c r="W164" s="166">
        <f t="shared" si="26"/>
        <v>0</v>
      </c>
      <c r="X164" s="166">
        <v>1.7000000000000001E-4</v>
      </c>
      <c r="Y164" s="166">
        <f t="shared" si="27"/>
        <v>2.3800000000000002E-3</v>
      </c>
      <c r="Z164" s="166">
        <v>0</v>
      </c>
      <c r="AA164" s="167">
        <f t="shared" si="28"/>
        <v>0</v>
      </c>
      <c r="AR164" s="18" t="s">
        <v>713</v>
      </c>
      <c r="AT164" s="18" t="s">
        <v>327</v>
      </c>
      <c r="AU164" s="18" t="s">
        <v>178</v>
      </c>
      <c r="AY164" s="18" t="s">
        <v>199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178</v>
      </c>
      <c r="BK164" s="168">
        <f t="shared" si="34"/>
        <v>0</v>
      </c>
      <c r="BL164" s="18" t="s">
        <v>713</v>
      </c>
      <c r="BM164" s="18" t="s">
        <v>1943</v>
      </c>
    </row>
    <row r="165" spans="2:65" s="1" customFormat="1" ht="16.5" customHeight="1">
      <c r="B165" s="131"/>
      <c r="C165" s="160" t="s">
        <v>336</v>
      </c>
      <c r="D165" s="160" t="s">
        <v>200</v>
      </c>
      <c r="E165" s="161" t="s">
        <v>755</v>
      </c>
      <c r="F165" s="228" t="s">
        <v>756</v>
      </c>
      <c r="G165" s="228"/>
      <c r="H165" s="228"/>
      <c r="I165" s="228"/>
      <c r="J165" s="162" t="s">
        <v>316</v>
      </c>
      <c r="K165" s="163">
        <v>14</v>
      </c>
      <c r="L165" s="230">
        <v>0</v>
      </c>
      <c r="M165" s="230"/>
      <c r="N165" s="220">
        <f t="shared" si="25"/>
        <v>0</v>
      </c>
      <c r="O165" s="220"/>
      <c r="P165" s="220"/>
      <c r="Q165" s="220"/>
      <c r="R165" s="134"/>
      <c r="T165" s="165" t="s">
        <v>5</v>
      </c>
      <c r="U165" s="43" t="s">
        <v>44</v>
      </c>
      <c r="V165" s="35"/>
      <c r="W165" s="166">
        <f t="shared" si="26"/>
        <v>0</v>
      </c>
      <c r="X165" s="166">
        <v>0</v>
      </c>
      <c r="Y165" s="166">
        <f t="shared" si="27"/>
        <v>0</v>
      </c>
      <c r="Z165" s="166">
        <v>0</v>
      </c>
      <c r="AA165" s="167">
        <f t="shared" si="28"/>
        <v>0</v>
      </c>
      <c r="AR165" s="18" t="s">
        <v>631</v>
      </c>
      <c r="AT165" s="18" t="s">
        <v>200</v>
      </c>
      <c r="AU165" s="18" t="s">
        <v>178</v>
      </c>
      <c r="AY165" s="18" t="s">
        <v>199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178</v>
      </c>
      <c r="BK165" s="168">
        <f t="shared" si="34"/>
        <v>0</v>
      </c>
      <c r="BL165" s="18" t="s">
        <v>631</v>
      </c>
      <c r="BM165" s="18" t="s">
        <v>1944</v>
      </c>
    </row>
    <row r="166" spans="2:65" s="1" customFormat="1" ht="25.5" customHeight="1">
      <c r="B166" s="131"/>
      <c r="C166" s="169" t="s">
        <v>340</v>
      </c>
      <c r="D166" s="169" t="s">
        <v>327</v>
      </c>
      <c r="E166" s="170" t="s">
        <v>762</v>
      </c>
      <c r="F166" s="229" t="s">
        <v>763</v>
      </c>
      <c r="G166" s="229"/>
      <c r="H166" s="229"/>
      <c r="I166" s="229"/>
      <c r="J166" s="171" t="s">
        <v>316</v>
      </c>
      <c r="K166" s="172">
        <v>14</v>
      </c>
      <c r="L166" s="231">
        <v>0</v>
      </c>
      <c r="M166" s="231"/>
      <c r="N166" s="221">
        <f t="shared" si="25"/>
        <v>0</v>
      </c>
      <c r="O166" s="220"/>
      <c r="P166" s="220"/>
      <c r="Q166" s="220"/>
      <c r="R166" s="134"/>
      <c r="T166" s="165" t="s">
        <v>5</v>
      </c>
      <c r="U166" s="43" t="s">
        <v>44</v>
      </c>
      <c r="V166" s="35"/>
      <c r="W166" s="166">
        <f t="shared" si="26"/>
        <v>0</v>
      </c>
      <c r="X166" s="166">
        <v>3.3E-4</v>
      </c>
      <c r="Y166" s="166">
        <f t="shared" si="27"/>
        <v>4.62E-3</v>
      </c>
      <c r="Z166" s="166">
        <v>0</v>
      </c>
      <c r="AA166" s="167">
        <f t="shared" si="28"/>
        <v>0</v>
      </c>
      <c r="AR166" s="18" t="s">
        <v>713</v>
      </c>
      <c r="AT166" s="18" t="s">
        <v>327</v>
      </c>
      <c r="AU166" s="18" t="s">
        <v>178</v>
      </c>
      <c r="AY166" s="18" t="s">
        <v>199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178</v>
      </c>
      <c r="BK166" s="168">
        <f t="shared" si="34"/>
        <v>0</v>
      </c>
      <c r="BL166" s="18" t="s">
        <v>713</v>
      </c>
      <c r="BM166" s="18" t="s">
        <v>1945</v>
      </c>
    </row>
    <row r="167" spans="2:65" s="1" customFormat="1" ht="16.5" customHeight="1">
      <c r="B167" s="131"/>
      <c r="C167" s="160" t="s">
        <v>344</v>
      </c>
      <c r="D167" s="160" t="s">
        <v>200</v>
      </c>
      <c r="E167" s="161" t="s">
        <v>765</v>
      </c>
      <c r="F167" s="228" t="s">
        <v>766</v>
      </c>
      <c r="G167" s="228"/>
      <c r="H167" s="228"/>
      <c r="I167" s="228"/>
      <c r="J167" s="162" t="s">
        <v>316</v>
      </c>
      <c r="K167" s="163">
        <v>14</v>
      </c>
      <c r="L167" s="230">
        <v>0</v>
      </c>
      <c r="M167" s="230"/>
      <c r="N167" s="220">
        <f t="shared" si="25"/>
        <v>0</v>
      </c>
      <c r="O167" s="220"/>
      <c r="P167" s="220"/>
      <c r="Q167" s="220"/>
      <c r="R167" s="134"/>
      <c r="T167" s="165" t="s">
        <v>5</v>
      </c>
      <c r="U167" s="43" t="s">
        <v>44</v>
      </c>
      <c r="V167" s="35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8" t="s">
        <v>631</v>
      </c>
      <c r="AT167" s="18" t="s">
        <v>200</v>
      </c>
      <c r="AU167" s="18" t="s">
        <v>178</v>
      </c>
      <c r="AY167" s="18" t="s">
        <v>199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178</v>
      </c>
      <c r="BK167" s="168">
        <f t="shared" si="34"/>
        <v>0</v>
      </c>
      <c r="BL167" s="18" t="s">
        <v>631</v>
      </c>
      <c r="BM167" s="18" t="s">
        <v>1946</v>
      </c>
    </row>
    <row r="168" spans="2:65" s="1" customFormat="1" ht="25.5" customHeight="1">
      <c r="B168" s="131"/>
      <c r="C168" s="169" t="s">
        <v>348</v>
      </c>
      <c r="D168" s="169" t="s">
        <v>327</v>
      </c>
      <c r="E168" s="170" t="s">
        <v>768</v>
      </c>
      <c r="F168" s="229" t="s">
        <v>769</v>
      </c>
      <c r="G168" s="229"/>
      <c r="H168" s="229"/>
      <c r="I168" s="229"/>
      <c r="J168" s="171" t="s">
        <v>316</v>
      </c>
      <c r="K168" s="172">
        <v>14</v>
      </c>
      <c r="L168" s="231">
        <v>0</v>
      </c>
      <c r="M168" s="231"/>
      <c r="N168" s="221">
        <f t="shared" si="25"/>
        <v>0</v>
      </c>
      <c r="O168" s="220"/>
      <c r="P168" s="220"/>
      <c r="Q168" s="220"/>
      <c r="R168" s="134"/>
      <c r="T168" s="165" t="s">
        <v>5</v>
      </c>
      <c r="U168" s="43" t="s">
        <v>44</v>
      </c>
      <c r="V168" s="35"/>
      <c r="W168" s="166">
        <f t="shared" si="26"/>
        <v>0</v>
      </c>
      <c r="X168" s="166">
        <v>4.0000000000000002E-4</v>
      </c>
      <c r="Y168" s="166">
        <f t="shared" si="27"/>
        <v>5.5999999999999999E-3</v>
      </c>
      <c r="Z168" s="166">
        <v>0</v>
      </c>
      <c r="AA168" s="167">
        <f t="shared" si="28"/>
        <v>0</v>
      </c>
      <c r="AR168" s="18" t="s">
        <v>713</v>
      </c>
      <c r="AT168" s="18" t="s">
        <v>327</v>
      </c>
      <c r="AU168" s="18" t="s">
        <v>178</v>
      </c>
      <c r="AY168" s="18" t="s">
        <v>199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178</v>
      </c>
      <c r="BK168" s="168">
        <f t="shared" si="34"/>
        <v>0</v>
      </c>
      <c r="BL168" s="18" t="s">
        <v>713</v>
      </c>
      <c r="BM168" s="18" t="s">
        <v>1947</v>
      </c>
    </row>
    <row r="169" spans="2:65" s="1" customFormat="1" ht="25.5" customHeight="1">
      <c r="B169" s="131"/>
      <c r="C169" s="160" t="s">
        <v>352</v>
      </c>
      <c r="D169" s="160" t="s">
        <v>200</v>
      </c>
      <c r="E169" s="161" t="s">
        <v>771</v>
      </c>
      <c r="F169" s="228" t="s">
        <v>772</v>
      </c>
      <c r="G169" s="228"/>
      <c r="H169" s="228"/>
      <c r="I169" s="228"/>
      <c r="J169" s="162" t="s">
        <v>316</v>
      </c>
      <c r="K169" s="163">
        <v>19</v>
      </c>
      <c r="L169" s="230">
        <v>0</v>
      </c>
      <c r="M169" s="230"/>
      <c r="N169" s="220">
        <f t="shared" si="25"/>
        <v>0</v>
      </c>
      <c r="O169" s="220"/>
      <c r="P169" s="220"/>
      <c r="Q169" s="220"/>
      <c r="R169" s="134"/>
      <c r="T169" s="165" t="s">
        <v>5</v>
      </c>
      <c r="U169" s="43" t="s">
        <v>44</v>
      </c>
      <c r="V169" s="35"/>
      <c r="W169" s="166">
        <f t="shared" si="26"/>
        <v>0</v>
      </c>
      <c r="X169" s="166">
        <v>0</v>
      </c>
      <c r="Y169" s="166">
        <f t="shared" si="27"/>
        <v>0</v>
      </c>
      <c r="Z169" s="166">
        <v>0</v>
      </c>
      <c r="AA169" s="167">
        <f t="shared" si="28"/>
        <v>0</v>
      </c>
      <c r="AR169" s="18" t="s">
        <v>631</v>
      </c>
      <c r="AT169" s="18" t="s">
        <v>200</v>
      </c>
      <c r="AU169" s="18" t="s">
        <v>178</v>
      </c>
      <c r="AY169" s="18" t="s">
        <v>199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178</v>
      </c>
      <c r="BK169" s="168">
        <f t="shared" si="34"/>
        <v>0</v>
      </c>
      <c r="BL169" s="18" t="s">
        <v>631</v>
      </c>
      <c r="BM169" s="18" t="s">
        <v>1948</v>
      </c>
    </row>
    <row r="170" spans="2:65" s="1" customFormat="1" ht="16.5" customHeight="1">
      <c r="B170" s="131"/>
      <c r="C170" s="169" t="s">
        <v>356</v>
      </c>
      <c r="D170" s="169" t="s">
        <v>327</v>
      </c>
      <c r="E170" s="170" t="s">
        <v>774</v>
      </c>
      <c r="F170" s="229" t="s">
        <v>775</v>
      </c>
      <c r="G170" s="229"/>
      <c r="H170" s="229"/>
      <c r="I170" s="229"/>
      <c r="J170" s="171" t="s">
        <v>316</v>
      </c>
      <c r="K170" s="172">
        <v>19</v>
      </c>
      <c r="L170" s="231">
        <v>0</v>
      </c>
      <c r="M170" s="231"/>
      <c r="N170" s="221">
        <f t="shared" si="25"/>
        <v>0</v>
      </c>
      <c r="O170" s="220"/>
      <c r="P170" s="220"/>
      <c r="Q170" s="220"/>
      <c r="R170" s="134"/>
      <c r="T170" s="165" t="s">
        <v>5</v>
      </c>
      <c r="U170" s="43" t="s">
        <v>44</v>
      </c>
      <c r="V170" s="35"/>
      <c r="W170" s="166">
        <f t="shared" si="26"/>
        <v>0</v>
      </c>
      <c r="X170" s="166">
        <v>2.2000000000000001E-4</v>
      </c>
      <c r="Y170" s="166">
        <f t="shared" si="27"/>
        <v>4.1800000000000006E-3</v>
      </c>
      <c r="Z170" s="166">
        <v>0</v>
      </c>
      <c r="AA170" s="167">
        <f t="shared" si="28"/>
        <v>0</v>
      </c>
      <c r="AR170" s="18" t="s">
        <v>713</v>
      </c>
      <c r="AT170" s="18" t="s">
        <v>327</v>
      </c>
      <c r="AU170" s="18" t="s">
        <v>178</v>
      </c>
      <c r="AY170" s="18" t="s">
        <v>199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178</v>
      </c>
      <c r="BK170" s="168">
        <f t="shared" si="34"/>
        <v>0</v>
      </c>
      <c r="BL170" s="18" t="s">
        <v>713</v>
      </c>
      <c r="BM170" s="18" t="s">
        <v>1949</v>
      </c>
    </row>
    <row r="171" spans="2:65" s="1" customFormat="1" ht="16.5" customHeight="1">
      <c r="B171" s="131"/>
      <c r="C171" s="160" t="s">
        <v>360</v>
      </c>
      <c r="D171" s="160" t="s">
        <v>200</v>
      </c>
      <c r="E171" s="161" t="s">
        <v>777</v>
      </c>
      <c r="F171" s="228" t="s">
        <v>778</v>
      </c>
      <c r="G171" s="228"/>
      <c r="H171" s="228"/>
      <c r="I171" s="228"/>
      <c r="J171" s="162" t="s">
        <v>316</v>
      </c>
      <c r="K171" s="163">
        <v>100</v>
      </c>
      <c r="L171" s="230">
        <v>0</v>
      </c>
      <c r="M171" s="230"/>
      <c r="N171" s="220">
        <f t="shared" si="25"/>
        <v>0</v>
      </c>
      <c r="O171" s="220"/>
      <c r="P171" s="220"/>
      <c r="Q171" s="220"/>
      <c r="R171" s="134"/>
      <c r="T171" s="165" t="s">
        <v>5</v>
      </c>
      <c r="U171" s="43" t="s">
        <v>44</v>
      </c>
      <c r="V171" s="35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8" t="s">
        <v>631</v>
      </c>
      <c r="AT171" s="18" t="s">
        <v>200</v>
      </c>
      <c r="AU171" s="18" t="s">
        <v>178</v>
      </c>
      <c r="AY171" s="18" t="s">
        <v>199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178</v>
      </c>
      <c r="BK171" s="168">
        <f t="shared" si="34"/>
        <v>0</v>
      </c>
      <c r="BL171" s="18" t="s">
        <v>631</v>
      </c>
      <c r="BM171" s="18" t="s">
        <v>1950</v>
      </c>
    </row>
    <row r="172" spans="2:65" s="1" customFormat="1" ht="25.5" customHeight="1">
      <c r="B172" s="131"/>
      <c r="C172" s="169" t="s">
        <v>364</v>
      </c>
      <c r="D172" s="169" t="s">
        <v>327</v>
      </c>
      <c r="E172" s="170" t="s">
        <v>780</v>
      </c>
      <c r="F172" s="229" t="s">
        <v>781</v>
      </c>
      <c r="G172" s="229"/>
      <c r="H172" s="229"/>
      <c r="I172" s="229"/>
      <c r="J172" s="171" t="s">
        <v>316</v>
      </c>
      <c r="K172" s="172">
        <v>100</v>
      </c>
      <c r="L172" s="231">
        <v>0</v>
      </c>
      <c r="M172" s="231"/>
      <c r="N172" s="221">
        <f t="shared" si="25"/>
        <v>0</v>
      </c>
      <c r="O172" s="220"/>
      <c r="P172" s="220"/>
      <c r="Q172" s="220"/>
      <c r="R172" s="134"/>
      <c r="T172" s="165" t="s">
        <v>5</v>
      </c>
      <c r="U172" s="43" t="s">
        <v>44</v>
      </c>
      <c r="V172" s="35"/>
      <c r="W172" s="166">
        <f t="shared" si="26"/>
        <v>0</v>
      </c>
      <c r="X172" s="166">
        <v>1.6000000000000001E-4</v>
      </c>
      <c r="Y172" s="166">
        <f t="shared" si="27"/>
        <v>1.6E-2</v>
      </c>
      <c r="Z172" s="166">
        <v>0</v>
      </c>
      <c r="AA172" s="167">
        <f t="shared" si="28"/>
        <v>0</v>
      </c>
      <c r="AR172" s="18" t="s">
        <v>713</v>
      </c>
      <c r="AT172" s="18" t="s">
        <v>327</v>
      </c>
      <c r="AU172" s="18" t="s">
        <v>178</v>
      </c>
      <c r="AY172" s="18" t="s">
        <v>199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178</v>
      </c>
      <c r="BK172" s="168">
        <f t="shared" si="34"/>
        <v>0</v>
      </c>
      <c r="BL172" s="18" t="s">
        <v>713</v>
      </c>
      <c r="BM172" s="18" t="s">
        <v>1951</v>
      </c>
    </row>
    <row r="173" spans="2:65" s="1" customFormat="1" ht="16.5" customHeight="1">
      <c r="B173" s="131"/>
      <c r="C173" s="160" t="s">
        <v>368</v>
      </c>
      <c r="D173" s="160" t="s">
        <v>200</v>
      </c>
      <c r="E173" s="161" t="s">
        <v>783</v>
      </c>
      <c r="F173" s="228" t="s">
        <v>784</v>
      </c>
      <c r="G173" s="228"/>
      <c r="H173" s="228"/>
      <c r="I173" s="228"/>
      <c r="J173" s="162" t="s">
        <v>316</v>
      </c>
      <c r="K173" s="163">
        <v>30</v>
      </c>
      <c r="L173" s="230">
        <v>0</v>
      </c>
      <c r="M173" s="230"/>
      <c r="N173" s="220">
        <f t="shared" si="25"/>
        <v>0</v>
      </c>
      <c r="O173" s="220"/>
      <c r="P173" s="220"/>
      <c r="Q173" s="220"/>
      <c r="R173" s="134"/>
      <c r="T173" s="165" t="s">
        <v>5</v>
      </c>
      <c r="U173" s="43" t="s">
        <v>44</v>
      </c>
      <c r="V173" s="35"/>
      <c r="W173" s="166">
        <f t="shared" si="26"/>
        <v>0</v>
      </c>
      <c r="X173" s="166">
        <v>0</v>
      </c>
      <c r="Y173" s="166">
        <f t="shared" si="27"/>
        <v>0</v>
      </c>
      <c r="Z173" s="166">
        <v>0</v>
      </c>
      <c r="AA173" s="167">
        <f t="shared" si="28"/>
        <v>0</v>
      </c>
      <c r="AR173" s="18" t="s">
        <v>631</v>
      </c>
      <c r="AT173" s="18" t="s">
        <v>200</v>
      </c>
      <c r="AU173" s="18" t="s">
        <v>178</v>
      </c>
      <c r="AY173" s="18" t="s">
        <v>199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178</v>
      </c>
      <c r="BK173" s="168">
        <f t="shared" si="34"/>
        <v>0</v>
      </c>
      <c r="BL173" s="18" t="s">
        <v>631</v>
      </c>
      <c r="BM173" s="18" t="s">
        <v>1952</v>
      </c>
    </row>
    <row r="174" spans="2:65" s="1" customFormat="1" ht="16.5" customHeight="1">
      <c r="B174" s="131"/>
      <c r="C174" s="169" t="s">
        <v>372</v>
      </c>
      <c r="D174" s="169" t="s">
        <v>327</v>
      </c>
      <c r="E174" s="170" t="s">
        <v>786</v>
      </c>
      <c r="F174" s="229" t="s">
        <v>787</v>
      </c>
      <c r="G174" s="229"/>
      <c r="H174" s="229"/>
      <c r="I174" s="229"/>
      <c r="J174" s="171" t="s">
        <v>316</v>
      </c>
      <c r="K174" s="172">
        <v>30</v>
      </c>
      <c r="L174" s="231">
        <v>0</v>
      </c>
      <c r="M174" s="231"/>
      <c r="N174" s="221">
        <f t="shared" si="25"/>
        <v>0</v>
      </c>
      <c r="O174" s="220"/>
      <c r="P174" s="220"/>
      <c r="Q174" s="220"/>
      <c r="R174" s="134"/>
      <c r="T174" s="165" t="s">
        <v>5</v>
      </c>
      <c r="U174" s="43" t="s">
        <v>44</v>
      </c>
      <c r="V174" s="35"/>
      <c r="W174" s="166">
        <f t="shared" si="26"/>
        <v>0</v>
      </c>
      <c r="X174" s="166">
        <v>2.9E-4</v>
      </c>
      <c r="Y174" s="166">
        <f t="shared" si="27"/>
        <v>8.6999999999999994E-3</v>
      </c>
      <c r="Z174" s="166">
        <v>0</v>
      </c>
      <c r="AA174" s="167">
        <f t="shared" si="28"/>
        <v>0</v>
      </c>
      <c r="AR174" s="18" t="s">
        <v>713</v>
      </c>
      <c r="AT174" s="18" t="s">
        <v>327</v>
      </c>
      <c r="AU174" s="18" t="s">
        <v>178</v>
      </c>
      <c r="AY174" s="18" t="s">
        <v>199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178</v>
      </c>
      <c r="BK174" s="168">
        <f t="shared" si="34"/>
        <v>0</v>
      </c>
      <c r="BL174" s="18" t="s">
        <v>713</v>
      </c>
      <c r="BM174" s="18" t="s">
        <v>1953</v>
      </c>
    </row>
    <row r="175" spans="2:65" s="1" customFormat="1" ht="16.5" customHeight="1">
      <c r="B175" s="131"/>
      <c r="C175" s="160" t="s">
        <v>376</v>
      </c>
      <c r="D175" s="160" t="s">
        <v>200</v>
      </c>
      <c r="E175" s="161" t="s">
        <v>789</v>
      </c>
      <c r="F175" s="228" t="s">
        <v>790</v>
      </c>
      <c r="G175" s="228"/>
      <c r="H175" s="228"/>
      <c r="I175" s="228"/>
      <c r="J175" s="162" t="s">
        <v>316</v>
      </c>
      <c r="K175" s="163">
        <v>8</v>
      </c>
      <c r="L175" s="230">
        <v>0</v>
      </c>
      <c r="M175" s="230"/>
      <c r="N175" s="220">
        <f t="shared" si="25"/>
        <v>0</v>
      </c>
      <c r="O175" s="220"/>
      <c r="P175" s="220"/>
      <c r="Q175" s="220"/>
      <c r="R175" s="134"/>
      <c r="T175" s="165" t="s">
        <v>5</v>
      </c>
      <c r="U175" s="43" t="s">
        <v>44</v>
      </c>
      <c r="V175" s="35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8" t="s">
        <v>631</v>
      </c>
      <c r="AT175" s="18" t="s">
        <v>200</v>
      </c>
      <c r="AU175" s="18" t="s">
        <v>178</v>
      </c>
      <c r="AY175" s="18" t="s">
        <v>199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178</v>
      </c>
      <c r="BK175" s="168">
        <f t="shared" si="34"/>
        <v>0</v>
      </c>
      <c r="BL175" s="18" t="s">
        <v>631</v>
      </c>
      <c r="BM175" s="18" t="s">
        <v>1954</v>
      </c>
    </row>
    <row r="176" spans="2:65" s="1" customFormat="1" ht="25.5" customHeight="1">
      <c r="B176" s="131"/>
      <c r="C176" s="169" t="s">
        <v>380</v>
      </c>
      <c r="D176" s="169" t="s">
        <v>327</v>
      </c>
      <c r="E176" s="170" t="s">
        <v>792</v>
      </c>
      <c r="F176" s="229" t="s">
        <v>793</v>
      </c>
      <c r="G176" s="229"/>
      <c r="H176" s="229"/>
      <c r="I176" s="229"/>
      <c r="J176" s="171" t="s">
        <v>316</v>
      </c>
      <c r="K176" s="172">
        <v>8</v>
      </c>
      <c r="L176" s="231">
        <v>0</v>
      </c>
      <c r="M176" s="231"/>
      <c r="N176" s="221">
        <f t="shared" si="25"/>
        <v>0</v>
      </c>
      <c r="O176" s="220"/>
      <c r="P176" s="220"/>
      <c r="Q176" s="220"/>
      <c r="R176" s="134"/>
      <c r="T176" s="165" t="s">
        <v>5</v>
      </c>
      <c r="U176" s="43" t="s">
        <v>44</v>
      </c>
      <c r="V176" s="35"/>
      <c r="W176" s="166">
        <f t="shared" si="26"/>
        <v>0</v>
      </c>
      <c r="X176" s="166">
        <v>2.4000000000000001E-4</v>
      </c>
      <c r="Y176" s="166">
        <f t="shared" si="27"/>
        <v>1.92E-3</v>
      </c>
      <c r="Z176" s="166">
        <v>0</v>
      </c>
      <c r="AA176" s="167">
        <f t="shared" si="28"/>
        <v>0</v>
      </c>
      <c r="AR176" s="18" t="s">
        <v>713</v>
      </c>
      <c r="AT176" s="18" t="s">
        <v>327</v>
      </c>
      <c r="AU176" s="18" t="s">
        <v>178</v>
      </c>
      <c r="AY176" s="18" t="s">
        <v>199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178</v>
      </c>
      <c r="BK176" s="168">
        <f t="shared" si="34"/>
        <v>0</v>
      </c>
      <c r="BL176" s="18" t="s">
        <v>713</v>
      </c>
      <c r="BM176" s="18" t="s">
        <v>1955</v>
      </c>
    </row>
    <row r="177" spans="2:65" s="1" customFormat="1" ht="25.5" customHeight="1">
      <c r="B177" s="131"/>
      <c r="C177" s="160" t="s">
        <v>384</v>
      </c>
      <c r="D177" s="160" t="s">
        <v>200</v>
      </c>
      <c r="E177" s="161" t="s">
        <v>795</v>
      </c>
      <c r="F177" s="228" t="s">
        <v>796</v>
      </c>
      <c r="G177" s="228"/>
      <c r="H177" s="228"/>
      <c r="I177" s="228"/>
      <c r="J177" s="162" t="s">
        <v>316</v>
      </c>
      <c r="K177" s="163">
        <v>4</v>
      </c>
      <c r="L177" s="230">
        <v>0</v>
      </c>
      <c r="M177" s="230"/>
      <c r="N177" s="220">
        <f t="shared" si="25"/>
        <v>0</v>
      </c>
      <c r="O177" s="220"/>
      <c r="P177" s="220"/>
      <c r="Q177" s="220"/>
      <c r="R177" s="134"/>
      <c r="T177" s="165" t="s">
        <v>5</v>
      </c>
      <c r="U177" s="43" t="s">
        <v>44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8" t="s">
        <v>631</v>
      </c>
      <c r="AT177" s="18" t="s">
        <v>200</v>
      </c>
      <c r="AU177" s="18" t="s">
        <v>178</v>
      </c>
      <c r="AY177" s="18" t="s">
        <v>199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178</v>
      </c>
      <c r="BK177" s="168">
        <f t="shared" si="34"/>
        <v>0</v>
      </c>
      <c r="BL177" s="18" t="s">
        <v>631</v>
      </c>
      <c r="BM177" s="18" t="s">
        <v>1956</v>
      </c>
    </row>
    <row r="178" spans="2:65" s="1" customFormat="1" ht="25.5" customHeight="1">
      <c r="B178" s="131"/>
      <c r="C178" s="169" t="s">
        <v>388</v>
      </c>
      <c r="D178" s="169" t="s">
        <v>327</v>
      </c>
      <c r="E178" s="170" t="s">
        <v>798</v>
      </c>
      <c r="F178" s="229" t="s">
        <v>799</v>
      </c>
      <c r="G178" s="229"/>
      <c r="H178" s="229"/>
      <c r="I178" s="229"/>
      <c r="J178" s="171" t="s">
        <v>316</v>
      </c>
      <c r="K178" s="172">
        <v>4</v>
      </c>
      <c r="L178" s="231">
        <v>0</v>
      </c>
      <c r="M178" s="231"/>
      <c r="N178" s="221">
        <f t="shared" si="25"/>
        <v>0</v>
      </c>
      <c r="O178" s="220"/>
      <c r="P178" s="220"/>
      <c r="Q178" s="220"/>
      <c r="R178" s="134"/>
      <c r="T178" s="165" t="s">
        <v>5</v>
      </c>
      <c r="U178" s="43" t="s">
        <v>44</v>
      </c>
      <c r="V178" s="35"/>
      <c r="W178" s="166">
        <f t="shared" si="26"/>
        <v>0</v>
      </c>
      <c r="X178" s="166">
        <v>2.2000000000000001E-4</v>
      </c>
      <c r="Y178" s="166">
        <f t="shared" si="27"/>
        <v>8.8000000000000003E-4</v>
      </c>
      <c r="Z178" s="166">
        <v>0</v>
      </c>
      <c r="AA178" s="167">
        <f t="shared" si="28"/>
        <v>0</v>
      </c>
      <c r="AR178" s="18" t="s">
        <v>713</v>
      </c>
      <c r="AT178" s="18" t="s">
        <v>327</v>
      </c>
      <c r="AU178" s="18" t="s">
        <v>178</v>
      </c>
      <c r="AY178" s="18" t="s">
        <v>199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178</v>
      </c>
      <c r="BK178" s="168">
        <f t="shared" si="34"/>
        <v>0</v>
      </c>
      <c r="BL178" s="18" t="s">
        <v>713</v>
      </c>
      <c r="BM178" s="18" t="s">
        <v>1957</v>
      </c>
    </row>
    <row r="179" spans="2:65" s="1" customFormat="1" ht="16.5" customHeight="1">
      <c r="B179" s="131"/>
      <c r="C179" s="160" t="s">
        <v>392</v>
      </c>
      <c r="D179" s="160" t="s">
        <v>200</v>
      </c>
      <c r="E179" s="161" t="s">
        <v>801</v>
      </c>
      <c r="F179" s="228" t="s">
        <v>802</v>
      </c>
      <c r="G179" s="228"/>
      <c r="H179" s="228"/>
      <c r="I179" s="228"/>
      <c r="J179" s="162" t="s">
        <v>316</v>
      </c>
      <c r="K179" s="163">
        <v>8</v>
      </c>
      <c r="L179" s="230">
        <v>0</v>
      </c>
      <c r="M179" s="230"/>
      <c r="N179" s="220">
        <f t="shared" si="25"/>
        <v>0</v>
      </c>
      <c r="O179" s="220"/>
      <c r="P179" s="220"/>
      <c r="Q179" s="220"/>
      <c r="R179" s="134"/>
      <c r="T179" s="165" t="s">
        <v>5</v>
      </c>
      <c r="U179" s="43" t="s">
        <v>44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8" t="s">
        <v>631</v>
      </c>
      <c r="AT179" s="18" t="s">
        <v>200</v>
      </c>
      <c r="AU179" s="18" t="s">
        <v>178</v>
      </c>
      <c r="AY179" s="18" t="s">
        <v>199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178</v>
      </c>
      <c r="BK179" s="168">
        <f t="shared" si="34"/>
        <v>0</v>
      </c>
      <c r="BL179" s="18" t="s">
        <v>631</v>
      </c>
      <c r="BM179" s="18" t="s">
        <v>1958</v>
      </c>
    </row>
    <row r="180" spans="2:65" s="1" customFormat="1" ht="25.5" customHeight="1">
      <c r="B180" s="131"/>
      <c r="C180" s="169" t="s">
        <v>396</v>
      </c>
      <c r="D180" s="169" t="s">
        <v>327</v>
      </c>
      <c r="E180" s="170" t="s">
        <v>804</v>
      </c>
      <c r="F180" s="229" t="s">
        <v>805</v>
      </c>
      <c r="G180" s="229"/>
      <c r="H180" s="229"/>
      <c r="I180" s="229"/>
      <c r="J180" s="171" t="s">
        <v>316</v>
      </c>
      <c r="K180" s="172">
        <v>8</v>
      </c>
      <c r="L180" s="231">
        <v>0</v>
      </c>
      <c r="M180" s="231"/>
      <c r="N180" s="221">
        <f t="shared" si="25"/>
        <v>0</v>
      </c>
      <c r="O180" s="220"/>
      <c r="P180" s="220"/>
      <c r="Q180" s="220"/>
      <c r="R180" s="134"/>
      <c r="T180" s="165" t="s">
        <v>5</v>
      </c>
      <c r="U180" s="43" t="s">
        <v>44</v>
      </c>
      <c r="V180" s="35"/>
      <c r="W180" s="166">
        <f t="shared" si="26"/>
        <v>0</v>
      </c>
      <c r="X180" s="166">
        <v>2.1000000000000001E-4</v>
      </c>
      <c r="Y180" s="166">
        <f t="shared" si="27"/>
        <v>1.6800000000000001E-3</v>
      </c>
      <c r="Z180" s="166">
        <v>0</v>
      </c>
      <c r="AA180" s="167">
        <f t="shared" si="28"/>
        <v>0</v>
      </c>
      <c r="AR180" s="18" t="s">
        <v>713</v>
      </c>
      <c r="AT180" s="18" t="s">
        <v>327</v>
      </c>
      <c r="AU180" s="18" t="s">
        <v>178</v>
      </c>
      <c r="AY180" s="18" t="s">
        <v>199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178</v>
      </c>
      <c r="BK180" s="168">
        <f t="shared" si="34"/>
        <v>0</v>
      </c>
      <c r="BL180" s="18" t="s">
        <v>713</v>
      </c>
      <c r="BM180" s="18" t="s">
        <v>1959</v>
      </c>
    </row>
    <row r="181" spans="2:65" s="1" customFormat="1" ht="16.5" customHeight="1">
      <c r="B181" s="131"/>
      <c r="C181" s="160" t="s">
        <v>400</v>
      </c>
      <c r="D181" s="160" t="s">
        <v>200</v>
      </c>
      <c r="E181" s="161" t="s">
        <v>807</v>
      </c>
      <c r="F181" s="228" t="s">
        <v>808</v>
      </c>
      <c r="G181" s="228"/>
      <c r="H181" s="228"/>
      <c r="I181" s="228"/>
      <c r="J181" s="162" t="s">
        <v>316</v>
      </c>
      <c r="K181" s="163">
        <v>8</v>
      </c>
      <c r="L181" s="230">
        <v>0</v>
      </c>
      <c r="M181" s="230"/>
      <c r="N181" s="220">
        <f t="shared" si="25"/>
        <v>0</v>
      </c>
      <c r="O181" s="220"/>
      <c r="P181" s="220"/>
      <c r="Q181" s="220"/>
      <c r="R181" s="134"/>
      <c r="T181" s="165" t="s">
        <v>5</v>
      </c>
      <c r="U181" s="43" t="s">
        <v>44</v>
      </c>
      <c r="V181" s="35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8" t="s">
        <v>631</v>
      </c>
      <c r="AT181" s="18" t="s">
        <v>200</v>
      </c>
      <c r="AU181" s="18" t="s">
        <v>178</v>
      </c>
      <c r="AY181" s="18" t="s">
        <v>199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178</v>
      </c>
      <c r="BK181" s="168">
        <f t="shared" si="34"/>
        <v>0</v>
      </c>
      <c r="BL181" s="18" t="s">
        <v>631</v>
      </c>
      <c r="BM181" s="18" t="s">
        <v>1960</v>
      </c>
    </row>
    <row r="182" spans="2:65" s="1" customFormat="1" ht="25.5" customHeight="1">
      <c r="B182" s="131"/>
      <c r="C182" s="169" t="s">
        <v>404</v>
      </c>
      <c r="D182" s="169" t="s">
        <v>327</v>
      </c>
      <c r="E182" s="170" t="s">
        <v>810</v>
      </c>
      <c r="F182" s="229" t="s">
        <v>811</v>
      </c>
      <c r="G182" s="229"/>
      <c r="H182" s="229"/>
      <c r="I182" s="229"/>
      <c r="J182" s="171" t="s">
        <v>316</v>
      </c>
      <c r="K182" s="172">
        <v>8</v>
      </c>
      <c r="L182" s="231">
        <v>0</v>
      </c>
      <c r="M182" s="231"/>
      <c r="N182" s="221">
        <f t="shared" si="25"/>
        <v>0</v>
      </c>
      <c r="O182" s="220"/>
      <c r="P182" s="220"/>
      <c r="Q182" s="220"/>
      <c r="R182" s="134"/>
      <c r="T182" s="165" t="s">
        <v>5</v>
      </c>
      <c r="U182" s="43" t="s">
        <v>44</v>
      </c>
      <c r="V182" s="35"/>
      <c r="W182" s="166">
        <f t="shared" si="26"/>
        <v>0</v>
      </c>
      <c r="X182" s="166">
        <v>1.4599999999999999E-3</v>
      </c>
      <c r="Y182" s="166">
        <f t="shared" si="27"/>
        <v>1.1679999999999999E-2</v>
      </c>
      <c r="Z182" s="166">
        <v>0</v>
      </c>
      <c r="AA182" s="167">
        <f t="shared" si="28"/>
        <v>0</v>
      </c>
      <c r="AR182" s="18" t="s">
        <v>713</v>
      </c>
      <c r="AT182" s="18" t="s">
        <v>327</v>
      </c>
      <c r="AU182" s="18" t="s">
        <v>178</v>
      </c>
      <c r="AY182" s="18" t="s">
        <v>199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178</v>
      </c>
      <c r="BK182" s="168">
        <f t="shared" si="34"/>
        <v>0</v>
      </c>
      <c r="BL182" s="18" t="s">
        <v>713</v>
      </c>
      <c r="BM182" s="18" t="s">
        <v>1961</v>
      </c>
    </row>
    <row r="183" spans="2:65" s="1" customFormat="1" ht="25.5" customHeight="1">
      <c r="B183" s="131"/>
      <c r="C183" s="160" t="s">
        <v>408</v>
      </c>
      <c r="D183" s="160" t="s">
        <v>200</v>
      </c>
      <c r="E183" s="161" t="s">
        <v>813</v>
      </c>
      <c r="F183" s="228" t="s">
        <v>814</v>
      </c>
      <c r="G183" s="228"/>
      <c r="H183" s="228"/>
      <c r="I183" s="228"/>
      <c r="J183" s="162" t="s">
        <v>316</v>
      </c>
      <c r="K183" s="163">
        <v>24</v>
      </c>
      <c r="L183" s="230">
        <v>0</v>
      </c>
      <c r="M183" s="230"/>
      <c r="N183" s="220">
        <f t="shared" si="25"/>
        <v>0</v>
      </c>
      <c r="O183" s="220"/>
      <c r="P183" s="220"/>
      <c r="Q183" s="220"/>
      <c r="R183" s="134"/>
      <c r="T183" s="165" t="s">
        <v>5</v>
      </c>
      <c r="U183" s="43" t="s">
        <v>44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8" t="s">
        <v>631</v>
      </c>
      <c r="AT183" s="18" t="s">
        <v>200</v>
      </c>
      <c r="AU183" s="18" t="s">
        <v>178</v>
      </c>
      <c r="AY183" s="18" t="s">
        <v>199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178</v>
      </c>
      <c r="BK183" s="168">
        <f t="shared" si="34"/>
        <v>0</v>
      </c>
      <c r="BL183" s="18" t="s">
        <v>631</v>
      </c>
      <c r="BM183" s="18" t="s">
        <v>1962</v>
      </c>
    </row>
    <row r="184" spans="2:65" s="1" customFormat="1" ht="25.5" customHeight="1">
      <c r="B184" s="131"/>
      <c r="C184" s="169" t="s">
        <v>412</v>
      </c>
      <c r="D184" s="169" t="s">
        <v>327</v>
      </c>
      <c r="E184" s="170" t="s">
        <v>816</v>
      </c>
      <c r="F184" s="229" t="s">
        <v>817</v>
      </c>
      <c r="G184" s="229"/>
      <c r="H184" s="229"/>
      <c r="I184" s="229"/>
      <c r="J184" s="171" t="s">
        <v>316</v>
      </c>
      <c r="K184" s="172">
        <v>24</v>
      </c>
      <c r="L184" s="231">
        <v>0</v>
      </c>
      <c r="M184" s="231"/>
      <c r="N184" s="221">
        <f t="shared" si="25"/>
        <v>0</v>
      </c>
      <c r="O184" s="220"/>
      <c r="P184" s="220"/>
      <c r="Q184" s="220"/>
      <c r="R184" s="134"/>
      <c r="T184" s="165" t="s">
        <v>5</v>
      </c>
      <c r="U184" s="43" t="s">
        <v>44</v>
      </c>
      <c r="V184" s="35"/>
      <c r="W184" s="166">
        <f t="shared" si="26"/>
        <v>0</v>
      </c>
      <c r="X184" s="166">
        <v>3.2000000000000003E-4</v>
      </c>
      <c r="Y184" s="166">
        <f t="shared" si="27"/>
        <v>7.6800000000000011E-3</v>
      </c>
      <c r="Z184" s="166">
        <v>0</v>
      </c>
      <c r="AA184" s="167">
        <f t="shared" si="28"/>
        <v>0</v>
      </c>
      <c r="AR184" s="18" t="s">
        <v>713</v>
      </c>
      <c r="AT184" s="18" t="s">
        <v>327</v>
      </c>
      <c r="AU184" s="18" t="s">
        <v>178</v>
      </c>
      <c r="AY184" s="18" t="s">
        <v>199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178</v>
      </c>
      <c r="BK184" s="168">
        <f t="shared" si="34"/>
        <v>0</v>
      </c>
      <c r="BL184" s="18" t="s">
        <v>713</v>
      </c>
      <c r="BM184" s="18" t="s">
        <v>1963</v>
      </c>
    </row>
    <row r="185" spans="2:65" s="1" customFormat="1" ht="25.5" customHeight="1">
      <c r="B185" s="131"/>
      <c r="C185" s="160" t="s">
        <v>416</v>
      </c>
      <c r="D185" s="160" t="s">
        <v>200</v>
      </c>
      <c r="E185" s="161" t="s">
        <v>819</v>
      </c>
      <c r="F185" s="228" t="s">
        <v>820</v>
      </c>
      <c r="G185" s="228"/>
      <c r="H185" s="228"/>
      <c r="I185" s="228"/>
      <c r="J185" s="162" t="s">
        <v>316</v>
      </c>
      <c r="K185" s="163">
        <v>14</v>
      </c>
      <c r="L185" s="230">
        <v>0</v>
      </c>
      <c r="M185" s="230"/>
      <c r="N185" s="220">
        <f t="shared" si="25"/>
        <v>0</v>
      </c>
      <c r="O185" s="220"/>
      <c r="P185" s="220"/>
      <c r="Q185" s="220"/>
      <c r="R185" s="134"/>
      <c r="T185" s="165" t="s">
        <v>5</v>
      </c>
      <c r="U185" s="43" t="s">
        <v>44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8" t="s">
        <v>631</v>
      </c>
      <c r="AT185" s="18" t="s">
        <v>200</v>
      </c>
      <c r="AU185" s="18" t="s">
        <v>178</v>
      </c>
      <c r="AY185" s="18" t="s">
        <v>199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178</v>
      </c>
      <c r="BK185" s="168">
        <f t="shared" si="34"/>
        <v>0</v>
      </c>
      <c r="BL185" s="18" t="s">
        <v>631</v>
      </c>
      <c r="BM185" s="18" t="s">
        <v>1964</v>
      </c>
    </row>
    <row r="186" spans="2:65" s="1" customFormat="1" ht="38.25" customHeight="1">
      <c r="B186" s="131"/>
      <c r="C186" s="169" t="s">
        <v>420</v>
      </c>
      <c r="D186" s="169" t="s">
        <v>327</v>
      </c>
      <c r="E186" s="170" t="s">
        <v>822</v>
      </c>
      <c r="F186" s="229" t="s">
        <v>823</v>
      </c>
      <c r="G186" s="229"/>
      <c r="H186" s="229"/>
      <c r="I186" s="229"/>
      <c r="J186" s="171" t="s">
        <v>316</v>
      </c>
      <c r="K186" s="172">
        <v>14</v>
      </c>
      <c r="L186" s="231">
        <v>0</v>
      </c>
      <c r="M186" s="231"/>
      <c r="N186" s="221">
        <f t="shared" si="25"/>
        <v>0</v>
      </c>
      <c r="O186" s="220"/>
      <c r="P186" s="220"/>
      <c r="Q186" s="220"/>
      <c r="R186" s="134"/>
      <c r="T186" s="165" t="s">
        <v>5</v>
      </c>
      <c r="U186" s="43" t="s">
        <v>44</v>
      </c>
      <c r="V186" s="35"/>
      <c r="W186" s="166">
        <f t="shared" si="26"/>
        <v>0</v>
      </c>
      <c r="X186" s="166">
        <v>2.2799999999999999E-3</v>
      </c>
      <c r="Y186" s="166">
        <f t="shared" si="27"/>
        <v>3.1919999999999997E-2</v>
      </c>
      <c r="Z186" s="166">
        <v>0</v>
      </c>
      <c r="AA186" s="167">
        <f t="shared" si="28"/>
        <v>0</v>
      </c>
      <c r="AR186" s="18" t="s">
        <v>713</v>
      </c>
      <c r="AT186" s="18" t="s">
        <v>327</v>
      </c>
      <c r="AU186" s="18" t="s">
        <v>178</v>
      </c>
      <c r="AY186" s="18" t="s">
        <v>199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178</v>
      </c>
      <c r="BK186" s="168">
        <f t="shared" si="34"/>
        <v>0</v>
      </c>
      <c r="BL186" s="18" t="s">
        <v>713</v>
      </c>
      <c r="BM186" s="18" t="s">
        <v>1965</v>
      </c>
    </row>
    <row r="187" spans="2:65" s="1" customFormat="1" ht="16.5" customHeight="1">
      <c r="B187" s="131"/>
      <c r="C187" s="160" t="s">
        <v>424</v>
      </c>
      <c r="D187" s="160" t="s">
        <v>200</v>
      </c>
      <c r="E187" s="161" t="s">
        <v>825</v>
      </c>
      <c r="F187" s="228" t="s">
        <v>826</v>
      </c>
      <c r="G187" s="228"/>
      <c r="H187" s="228"/>
      <c r="I187" s="228"/>
      <c r="J187" s="162" t="s">
        <v>316</v>
      </c>
      <c r="K187" s="163">
        <v>10</v>
      </c>
      <c r="L187" s="230">
        <v>0</v>
      </c>
      <c r="M187" s="230"/>
      <c r="N187" s="220">
        <f t="shared" si="25"/>
        <v>0</v>
      </c>
      <c r="O187" s="220"/>
      <c r="P187" s="220"/>
      <c r="Q187" s="220"/>
      <c r="R187" s="134"/>
      <c r="T187" s="165" t="s">
        <v>5</v>
      </c>
      <c r="U187" s="43" t="s">
        <v>44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8" t="s">
        <v>631</v>
      </c>
      <c r="AT187" s="18" t="s">
        <v>200</v>
      </c>
      <c r="AU187" s="18" t="s">
        <v>178</v>
      </c>
      <c r="AY187" s="18" t="s">
        <v>199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178</v>
      </c>
      <c r="BK187" s="168">
        <f t="shared" si="34"/>
        <v>0</v>
      </c>
      <c r="BL187" s="18" t="s">
        <v>631</v>
      </c>
      <c r="BM187" s="18" t="s">
        <v>1966</v>
      </c>
    </row>
    <row r="188" spans="2:65" s="1" customFormat="1" ht="16.5" customHeight="1">
      <c r="B188" s="131"/>
      <c r="C188" s="169" t="s">
        <v>427</v>
      </c>
      <c r="D188" s="169" t="s">
        <v>327</v>
      </c>
      <c r="E188" s="170" t="s">
        <v>828</v>
      </c>
      <c r="F188" s="229" t="s">
        <v>829</v>
      </c>
      <c r="G188" s="229"/>
      <c r="H188" s="229"/>
      <c r="I188" s="229"/>
      <c r="J188" s="171" t="s">
        <v>316</v>
      </c>
      <c r="K188" s="172">
        <v>10</v>
      </c>
      <c r="L188" s="231">
        <v>0</v>
      </c>
      <c r="M188" s="231"/>
      <c r="N188" s="221">
        <f t="shared" si="25"/>
        <v>0</v>
      </c>
      <c r="O188" s="220"/>
      <c r="P188" s="220"/>
      <c r="Q188" s="220"/>
      <c r="R188" s="134"/>
      <c r="T188" s="165" t="s">
        <v>5</v>
      </c>
      <c r="U188" s="43" t="s">
        <v>44</v>
      </c>
      <c r="V188" s="35"/>
      <c r="W188" s="166">
        <f t="shared" si="26"/>
        <v>0</v>
      </c>
      <c r="X188" s="166">
        <v>1.8000000000000001E-4</v>
      </c>
      <c r="Y188" s="166">
        <f t="shared" si="27"/>
        <v>1.8000000000000002E-3</v>
      </c>
      <c r="Z188" s="166">
        <v>0</v>
      </c>
      <c r="AA188" s="167">
        <f t="shared" si="28"/>
        <v>0</v>
      </c>
      <c r="AR188" s="18" t="s">
        <v>713</v>
      </c>
      <c r="AT188" s="18" t="s">
        <v>327</v>
      </c>
      <c r="AU188" s="18" t="s">
        <v>178</v>
      </c>
      <c r="AY188" s="18" t="s">
        <v>199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178</v>
      </c>
      <c r="BK188" s="168">
        <f t="shared" si="34"/>
        <v>0</v>
      </c>
      <c r="BL188" s="18" t="s">
        <v>713</v>
      </c>
      <c r="BM188" s="18" t="s">
        <v>1967</v>
      </c>
    </row>
    <row r="189" spans="2:65" s="1" customFormat="1" ht="25.5" customHeight="1">
      <c r="B189" s="131"/>
      <c r="C189" s="160" t="s">
        <v>430</v>
      </c>
      <c r="D189" s="160" t="s">
        <v>200</v>
      </c>
      <c r="E189" s="161" t="s">
        <v>831</v>
      </c>
      <c r="F189" s="228" t="s">
        <v>832</v>
      </c>
      <c r="G189" s="228"/>
      <c r="H189" s="228"/>
      <c r="I189" s="228"/>
      <c r="J189" s="162" t="s">
        <v>251</v>
      </c>
      <c r="K189" s="163">
        <v>400</v>
      </c>
      <c r="L189" s="230">
        <v>0</v>
      </c>
      <c r="M189" s="230"/>
      <c r="N189" s="220">
        <f t="shared" si="25"/>
        <v>0</v>
      </c>
      <c r="O189" s="220"/>
      <c r="P189" s="220"/>
      <c r="Q189" s="220"/>
      <c r="R189" s="134"/>
      <c r="T189" s="165" t="s">
        <v>5</v>
      </c>
      <c r="U189" s="43" t="s">
        <v>44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7">
        <f t="shared" si="28"/>
        <v>0</v>
      </c>
      <c r="AR189" s="18" t="s">
        <v>631</v>
      </c>
      <c r="AT189" s="18" t="s">
        <v>200</v>
      </c>
      <c r="AU189" s="18" t="s">
        <v>178</v>
      </c>
      <c r="AY189" s="18" t="s">
        <v>199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178</v>
      </c>
      <c r="BK189" s="168">
        <f t="shared" si="34"/>
        <v>0</v>
      </c>
      <c r="BL189" s="18" t="s">
        <v>631</v>
      </c>
      <c r="BM189" s="18" t="s">
        <v>1968</v>
      </c>
    </row>
    <row r="190" spans="2:65" s="1" customFormat="1" ht="25.5" customHeight="1">
      <c r="B190" s="131"/>
      <c r="C190" s="169" t="s">
        <v>433</v>
      </c>
      <c r="D190" s="169" t="s">
        <v>327</v>
      </c>
      <c r="E190" s="170" t="s">
        <v>834</v>
      </c>
      <c r="F190" s="229" t="s">
        <v>835</v>
      </c>
      <c r="G190" s="229"/>
      <c r="H190" s="229"/>
      <c r="I190" s="229"/>
      <c r="J190" s="171" t="s">
        <v>720</v>
      </c>
      <c r="K190" s="172">
        <v>43.594000000000001</v>
      </c>
      <c r="L190" s="231">
        <v>0</v>
      </c>
      <c r="M190" s="231"/>
      <c r="N190" s="221">
        <f t="shared" si="25"/>
        <v>0</v>
      </c>
      <c r="O190" s="220"/>
      <c r="P190" s="220"/>
      <c r="Q190" s="220"/>
      <c r="R190" s="134"/>
      <c r="T190" s="165" t="s">
        <v>5</v>
      </c>
      <c r="U190" s="43" t="s">
        <v>44</v>
      </c>
      <c r="V190" s="35"/>
      <c r="W190" s="166">
        <f t="shared" si="26"/>
        <v>0</v>
      </c>
      <c r="X190" s="166">
        <v>1E-3</v>
      </c>
      <c r="Y190" s="166">
        <f t="shared" si="27"/>
        <v>4.3594000000000001E-2</v>
      </c>
      <c r="Z190" s="166">
        <v>0</v>
      </c>
      <c r="AA190" s="167">
        <f t="shared" si="28"/>
        <v>0</v>
      </c>
      <c r="AR190" s="18" t="s">
        <v>713</v>
      </c>
      <c r="AT190" s="18" t="s">
        <v>327</v>
      </c>
      <c r="AU190" s="18" t="s">
        <v>178</v>
      </c>
      <c r="AY190" s="18" t="s">
        <v>199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178</v>
      </c>
      <c r="BK190" s="168">
        <f t="shared" si="34"/>
        <v>0</v>
      </c>
      <c r="BL190" s="18" t="s">
        <v>713</v>
      </c>
      <c r="BM190" s="18" t="s">
        <v>1969</v>
      </c>
    </row>
    <row r="191" spans="2:65" s="1" customFormat="1" ht="25.5" customHeight="1">
      <c r="B191" s="131"/>
      <c r="C191" s="169" t="s">
        <v>436</v>
      </c>
      <c r="D191" s="169" t="s">
        <v>327</v>
      </c>
      <c r="E191" s="170" t="s">
        <v>837</v>
      </c>
      <c r="F191" s="229" t="s">
        <v>838</v>
      </c>
      <c r="G191" s="229"/>
      <c r="H191" s="229"/>
      <c r="I191" s="229"/>
      <c r="J191" s="171" t="s">
        <v>720</v>
      </c>
      <c r="K191" s="172">
        <v>10.406000000000001</v>
      </c>
      <c r="L191" s="231">
        <v>0</v>
      </c>
      <c r="M191" s="231"/>
      <c r="N191" s="221">
        <f t="shared" si="25"/>
        <v>0</v>
      </c>
      <c r="O191" s="220"/>
      <c r="P191" s="220"/>
      <c r="Q191" s="220"/>
      <c r="R191" s="134"/>
      <c r="T191" s="165" t="s">
        <v>5</v>
      </c>
      <c r="U191" s="43" t="s">
        <v>44</v>
      </c>
      <c r="V191" s="35"/>
      <c r="W191" s="166">
        <f t="shared" si="26"/>
        <v>0</v>
      </c>
      <c r="X191" s="166">
        <v>1E-3</v>
      </c>
      <c r="Y191" s="166">
        <f t="shared" si="27"/>
        <v>1.0406E-2</v>
      </c>
      <c r="Z191" s="166">
        <v>0</v>
      </c>
      <c r="AA191" s="167">
        <f t="shared" si="28"/>
        <v>0</v>
      </c>
      <c r="AR191" s="18" t="s">
        <v>713</v>
      </c>
      <c r="AT191" s="18" t="s">
        <v>327</v>
      </c>
      <c r="AU191" s="18" t="s">
        <v>178</v>
      </c>
      <c r="AY191" s="18" t="s">
        <v>199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178</v>
      </c>
      <c r="BK191" s="168">
        <f t="shared" si="34"/>
        <v>0</v>
      </c>
      <c r="BL191" s="18" t="s">
        <v>713</v>
      </c>
      <c r="BM191" s="18" t="s">
        <v>1970</v>
      </c>
    </row>
    <row r="192" spans="2:65" s="1" customFormat="1" ht="38.25" customHeight="1">
      <c r="B192" s="131"/>
      <c r="C192" s="160" t="s">
        <v>623</v>
      </c>
      <c r="D192" s="160" t="s">
        <v>200</v>
      </c>
      <c r="E192" s="161" t="s">
        <v>840</v>
      </c>
      <c r="F192" s="228" t="s">
        <v>841</v>
      </c>
      <c r="G192" s="228"/>
      <c r="H192" s="228"/>
      <c r="I192" s="228"/>
      <c r="J192" s="162" t="s">
        <v>334</v>
      </c>
      <c r="K192" s="164">
        <v>0</v>
      </c>
      <c r="L192" s="230">
        <v>0</v>
      </c>
      <c r="M192" s="230"/>
      <c r="N192" s="220">
        <f t="shared" si="25"/>
        <v>0</v>
      </c>
      <c r="O192" s="220"/>
      <c r="P192" s="220"/>
      <c r="Q192" s="220"/>
      <c r="R192" s="134"/>
      <c r="T192" s="165" t="s">
        <v>5</v>
      </c>
      <c r="U192" s="43" t="s">
        <v>44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8" t="s">
        <v>631</v>
      </c>
      <c r="AT192" s="18" t="s">
        <v>200</v>
      </c>
      <c r="AU192" s="18" t="s">
        <v>178</v>
      </c>
      <c r="AY192" s="18" t="s">
        <v>199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178</v>
      </c>
      <c r="BK192" s="168">
        <f t="shared" si="34"/>
        <v>0</v>
      </c>
      <c r="BL192" s="18" t="s">
        <v>631</v>
      </c>
      <c r="BM192" s="18" t="s">
        <v>1971</v>
      </c>
    </row>
    <row r="193" spans="2:65" s="9" customFormat="1" ht="37.35" customHeight="1">
      <c r="B193" s="149"/>
      <c r="C193" s="150"/>
      <c r="D193" s="151" t="s">
        <v>653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259">
        <f>BK193</f>
        <v>0</v>
      </c>
      <c r="O193" s="260"/>
      <c r="P193" s="260"/>
      <c r="Q193" s="260"/>
      <c r="R193" s="152"/>
      <c r="T193" s="153"/>
      <c r="U193" s="150"/>
      <c r="V193" s="150"/>
      <c r="W193" s="154">
        <f>SUM(W194:W200)</f>
        <v>0</v>
      </c>
      <c r="X193" s="150"/>
      <c r="Y193" s="154">
        <f>SUM(Y194:Y200)</f>
        <v>0</v>
      </c>
      <c r="Z193" s="150"/>
      <c r="AA193" s="155">
        <f>SUM(AA194:AA200)</f>
        <v>0</v>
      </c>
      <c r="AR193" s="156" t="s">
        <v>216</v>
      </c>
      <c r="AT193" s="157" t="s">
        <v>76</v>
      </c>
      <c r="AU193" s="157" t="s">
        <v>77</v>
      </c>
      <c r="AY193" s="156" t="s">
        <v>199</v>
      </c>
      <c r="BK193" s="158">
        <f>SUM(BK194:BK200)</f>
        <v>0</v>
      </c>
    </row>
    <row r="194" spans="2:65" s="1" customFormat="1" ht="51" customHeight="1">
      <c r="B194" s="131"/>
      <c r="C194" s="160" t="s">
        <v>627</v>
      </c>
      <c r="D194" s="160" t="s">
        <v>200</v>
      </c>
      <c r="E194" s="161" t="s">
        <v>843</v>
      </c>
      <c r="F194" s="228" t="s">
        <v>844</v>
      </c>
      <c r="G194" s="228"/>
      <c r="H194" s="228"/>
      <c r="I194" s="228"/>
      <c r="J194" s="162" t="s">
        <v>439</v>
      </c>
      <c r="K194" s="163">
        <v>1</v>
      </c>
      <c r="L194" s="230">
        <v>0</v>
      </c>
      <c r="M194" s="230"/>
      <c r="N194" s="220">
        <f t="shared" ref="N194:N200" si="35">ROUND(L194*K194,3)</f>
        <v>0</v>
      </c>
      <c r="O194" s="220"/>
      <c r="P194" s="220"/>
      <c r="Q194" s="220"/>
      <c r="R194" s="134"/>
      <c r="T194" s="165" t="s">
        <v>5</v>
      </c>
      <c r="U194" s="43" t="s">
        <v>44</v>
      </c>
      <c r="V194" s="35"/>
      <c r="W194" s="166">
        <f t="shared" ref="W194:W200" si="36">V194*K194</f>
        <v>0</v>
      </c>
      <c r="X194" s="166">
        <v>0</v>
      </c>
      <c r="Y194" s="166">
        <f t="shared" ref="Y194:Y200" si="37">X194*K194</f>
        <v>0</v>
      </c>
      <c r="Z194" s="166">
        <v>0</v>
      </c>
      <c r="AA194" s="167">
        <f t="shared" ref="AA194:AA200" si="38">Z194*K194</f>
        <v>0</v>
      </c>
      <c r="AR194" s="18" t="s">
        <v>440</v>
      </c>
      <c r="AT194" s="18" t="s">
        <v>200</v>
      </c>
      <c r="AU194" s="18" t="s">
        <v>85</v>
      </c>
      <c r="AY194" s="18" t="s">
        <v>199</v>
      </c>
      <c r="BE194" s="105">
        <f t="shared" ref="BE194:BE200" si="39">IF(U194="základná",N194,0)</f>
        <v>0</v>
      </c>
      <c r="BF194" s="105">
        <f t="shared" ref="BF194:BF200" si="40">IF(U194="znížená",N194,0)</f>
        <v>0</v>
      </c>
      <c r="BG194" s="105">
        <f t="shared" ref="BG194:BG200" si="41">IF(U194="zákl. prenesená",N194,0)</f>
        <v>0</v>
      </c>
      <c r="BH194" s="105">
        <f t="shared" ref="BH194:BH200" si="42">IF(U194="zníž. prenesená",N194,0)</f>
        <v>0</v>
      </c>
      <c r="BI194" s="105">
        <f t="shared" ref="BI194:BI200" si="43">IF(U194="nulová",N194,0)</f>
        <v>0</v>
      </c>
      <c r="BJ194" s="18" t="s">
        <v>178</v>
      </c>
      <c r="BK194" s="168">
        <f t="shared" ref="BK194:BK200" si="44">ROUND(L194*K194,3)</f>
        <v>0</v>
      </c>
      <c r="BL194" s="18" t="s">
        <v>440</v>
      </c>
      <c r="BM194" s="18" t="s">
        <v>1972</v>
      </c>
    </row>
    <row r="195" spans="2:65" s="1" customFormat="1" ht="16.5" customHeight="1">
      <c r="B195" s="131"/>
      <c r="C195" s="160" t="s">
        <v>631</v>
      </c>
      <c r="D195" s="160" t="s">
        <v>200</v>
      </c>
      <c r="E195" s="161" t="s">
        <v>846</v>
      </c>
      <c r="F195" s="228" t="s">
        <v>847</v>
      </c>
      <c r="G195" s="228"/>
      <c r="H195" s="228"/>
      <c r="I195" s="228"/>
      <c r="J195" s="162" t="s">
        <v>316</v>
      </c>
      <c r="K195" s="163">
        <v>1</v>
      </c>
      <c r="L195" s="230">
        <v>0</v>
      </c>
      <c r="M195" s="230"/>
      <c r="N195" s="220">
        <f t="shared" si="35"/>
        <v>0</v>
      </c>
      <c r="O195" s="220"/>
      <c r="P195" s="220"/>
      <c r="Q195" s="220"/>
      <c r="R195" s="134"/>
      <c r="T195" s="165" t="s">
        <v>5</v>
      </c>
      <c r="U195" s="43" t="s">
        <v>44</v>
      </c>
      <c r="V195" s="35"/>
      <c r="W195" s="166">
        <f t="shared" si="36"/>
        <v>0</v>
      </c>
      <c r="X195" s="166">
        <v>0</v>
      </c>
      <c r="Y195" s="166">
        <f t="shared" si="37"/>
        <v>0</v>
      </c>
      <c r="Z195" s="166">
        <v>0</v>
      </c>
      <c r="AA195" s="167">
        <f t="shared" si="38"/>
        <v>0</v>
      </c>
      <c r="AR195" s="18" t="s">
        <v>440</v>
      </c>
      <c r="AT195" s="18" t="s">
        <v>200</v>
      </c>
      <c r="AU195" s="18" t="s">
        <v>85</v>
      </c>
      <c r="AY195" s="18" t="s">
        <v>199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178</v>
      </c>
      <c r="BK195" s="168">
        <f t="shared" si="44"/>
        <v>0</v>
      </c>
      <c r="BL195" s="18" t="s">
        <v>440</v>
      </c>
      <c r="BM195" s="18" t="s">
        <v>1973</v>
      </c>
    </row>
    <row r="196" spans="2:65" s="1" customFormat="1" ht="38.25" customHeight="1">
      <c r="B196" s="131"/>
      <c r="C196" s="160" t="s">
        <v>633</v>
      </c>
      <c r="D196" s="160" t="s">
        <v>200</v>
      </c>
      <c r="E196" s="161" t="s">
        <v>849</v>
      </c>
      <c r="F196" s="228" t="s">
        <v>850</v>
      </c>
      <c r="G196" s="228"/>
      <c r="H196" s="228"/>
      <c r="I196" s="228"/>
      <c r="J196" s="162" t="s">
        <v>697</v>
      </c>
      <c r="K196" s="163">
        <v>1</v>
      </c>
      <c r="L196" s="230">
        <v>0</v>
      </c>
      <c r="M196" s="230"/>
      <c r="N196" s="220">
        <f t="shared" si="35"/>
        <v>0</v>
      </c>
      <c r="O196" s="220"/>
      <c r="P196" s="220"/>
      <c r="Q196" s="220"/>
      <c r="R196" s="134"/>
      <c r="T196" s="165" t="s">
        <v>5</v>
      </c>
      <c r="U196" s="43" t="s">
        <v>44</v>
      </c>
      <c r="V196" s="35"/>
      <c r="W196" s="166">
        <f t="shared" si="36"/>
        <v>0</v>
      </c>
      <c r="X196" s="166">
        <v>0</v>
      </c>
      <c r="Y196" s="166">
        <f t="shared" si="37"/>
        <v>0</v>
      </c>
      <c r="Z196" s="166">
        <v>0</v>
      </c>
      <c r="AA196" s="167">
        <f t="shared" si="38"/>
        <v>0</v>
      </c>
      <c r="AR196" s="18" t="s">
        <v>440</v>
      </c>
      <c r="AT196" s="18" t="s">
        <v>200</v>
      </c>
      <c r="AU196" s="18" t="s">
        <v>85</v>
      </c>
      <c r="AY196" s="18" t="s">
        <v>199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178</v>
      </c>
      <c r="BK196" s="168">
        <f t="shared" si="44"/>
        <v>0</v>
      </c>
      <c r="BL196" s="18" t="s">
        <v>440</v>
      </c>
      <c r="BM196" s="18" t="s">
        <v>1974</v>
      </c>
    </row>
    <row r="197" spans="2:65" s="1" customFormat="1" ht="38.25" customHeight="1">
      <c r="B197" s="131"/>
      <c r="C197" s="160" t="s">
        <v>635</v>
      </c>
      <c r="D197" s="160" t="s">
        <v>200</v>
      </c>
      <c r="E197" s="161" t="s">
        <v>852</v>
      </c>
      <c r="F197" s="228" t="s">
        <v>853</v>
      </c>
      <c r="G197" s="228"/>
      <c r="H197" s="228"/>
      <c r="I197" s="228"/>
      <c r="J197" s="162" t="s">
        <v>316</v>
      </c>
      <c r="K197" s="163">
        <v>3</v>
      </c>
      <c r="L197" s="230">
        <v>0</v>
      </c>
      <c r="M197" s="230"/>
      <c r="N197" s="220">
        <f t="shared" si="35"/>
        <v>0</v>
      </c>
      <c r="O197" s="220"/>
      <c r="P197" s="220"/>
      <c r="Q197" s="220"/>
      <c r="R197" s="134"/>
      <c r="T197" s="165" t="s">
        <v>5</v>
      </c>
      <c r="U197" s="43" t="s">
        <v>44</v>
      </c>
      <c r="V197" s="35"/>
      <c r="W197" s="166">
        <f t="shared" si="36"/>
        <v>0</v>
      </c>
      <c r="X197" s="166">
        <v>0</v>
      </c>
      <c r="Y197" s="166">
        <f t="shared" si="37"/>
        <v>0</v>
      </c>
      <c r="Z197" s="166">
        <v>0</v>
      </c>
      <c r="AA197" s="167">
        <f t="shared" si="38"/>
        <v>0</v>
      </c>
      <c r="AR197" s="18" t="s">
        <v>440</v>
      </c>
      <c r="AT197" s="18" t="s">
        <v>200</v>
      </c>
      <c r="AU197" s="18" t="s">
        <v>85</v>
      </c>
      <c r="AY197" s="18" t="s">
        <v>199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178</v>
      </c>
      <c r="BK197" s="168">
        <f t="shared" si="44"/>
        <v>0</v>
      </c>
      <c r="BL197" s="18" t="s">
        <v>440</v>
      </c>
      <c r="BM197" s="18" t="s">
        <v>1975</v>
      </c>
    </row>
    <row r="198" spans="2:65" s="1" customFormat="1" ht="38.25" customHeight="1">
      <c r="B198" s="131"/>
      <c r="C198" s="160" t="s">
        <v>637</v>
      </c>
      <c r="D198" s="160" t="s">
        <v>200</v>
      </c>
      <c r="E198" s="161" t="s">
        <v>855</v>
      </c>
      <c r="F198" s="228" t="s">
        <v>856</v>
      </c>
      <c r="G198" s="228"/>
      <c r="H198" s="228"/>
      <c r="I198" s="228"/>
      <c r="J198" s="162" t="s">
        <v>439</v>
      </c>
      <c r="K198" s="163">
        <v>1</v>
      </c>
      <c r="L198" s="230">
        <v>0</v>
      </c>
      <c r="M198" s="230"/>
      <c r="N198" s="220">
        <f t="shared" si="35"/>
        <v>0</v>
      </c>
      <c r="O198" s="220"/>
      <c r="P198" s="220"/>
      <c r="Q198" s="220"/>
      <c r="R198" s="134"/>
      <c r="T198" s="165" t="s">
        <v>5</v>
      </c>
      <c r="U198" s="43" t="s">
        <v>44</v>
      </c>
      <c r="V198" s="35"/>
      <c r="W198" s="166">
        <f t="shared" si="36"/>
        <v>0</v>
      </c>
      <c r="X198" s="166">
        <v>0</v>
      </c>
      <c r="Y198" s="166">
        <f t="shared" si="37"/>
        <v>0</v>
      </c>
      <c r="Z198" s="166">
        <v>0</v>
      </c>
      <c r="AA198" s="167">
        <f t="shared" si="38"/>
        <v>0</v>
      </c>
      <c r="AR198" s="18" t="s">
        <v>440</v>
      </c>
      <c r="AT198" s="18" t="s">
        <v>200</v>
      </c>
      <c r="AU198" s="18" t="s">
        <v>85</v>
      </c>
      <c r="AY198" s="18" t="s">
        <v>199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178</v>
      </c>
      <c r="BK198" s="168">
        <f t="shared" si="44"/>
        <v>0</v>
      </c>
      <c r="BL198" s="18" t="s">
        <v>440</v>
      </c>
      <c r="BM198" s="18" t="s">
        <v>1976</v>
      </c>
    </row>
    <row r="199" spans="2:65" s="1" customFormat="1" ht="25.5" customHeight="1">
      <c r="B199" s="131"/>
      <c r="C199" s="160" t="s">
        <v>639</v>
      </c>
      <c r="D199" s="160" t="s">
        <v>200</v>
      </c>
      <c r="E199" s="161" t="s">
        <v>858</v>
      </c>
      <c r="F199" s="228" t="s">
        <v>859</v>
      </c>
      <c r="G199" s="228"/>
      <c r="H199" s="228"/>
      <c r="I199" s="228"/>
      <c r="J199" s="162" t="s">
        <v>439</v>
      </c>
      <c r="K199" s="163">
        <v>1</v>
      </c>
      <c r="L199" s="230">
        <v>0</v>
      </c>
      <c r="M199" s="230"/>
      <c r="N199" s="220">
        <f t="shared" si="35"/>
        <v>0</v>
      </c>
      <c r="O199" s="220"/>
      <c r="P199" s="220"/>
      <c r="Q199" s="220"/>
      <c r="R199" s="134"/>
      <c r="T199" s="165" t="s">
        <v>5</v>
      </c>
      <c r="U199" s="43" t="s">
        <v>44</v>
      </c>
      <c r="V199" s="35"/>
      <c r="W199" s="166">
        <f t="shared" si="36"/>
        <v>0</v>
      </c>
      <c r="X199" s="166">
        <v>0</v>
      </c>
      <c r="Y199" s="166">
        <f t="shared" si="37"/>
        <v>0</v>
      </c>
      <c r="Z199" s="166">
        <v>0</v>
      </c>
      <c r="AA199" s="167">
        <f t="shared" si="38"/>
        <v>0</v>
      </c>
      <c r="AR199" s="18" t="s">
        <v>440</v>
      </c>
      <c r="AT199" s="18" t="s">
        <v>200</v>
      </c>
      <c r="AU199" s="18" t="s">
        <v>85</v>
      </c>
      <c r="AY199" s="18" t="s">
        <v>199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178</v>
      </c>
      <c r="BK199" s="168">
        <f t="shared" si="44"/>
        <v>0</v>
      </c>
      <c r="BL199" s="18" t="s">
        <v>440</v>
      </c>
      <c r="BM199" s="18" t="s">
        <v>1977</v>
      </c>
    </row>
    <row r="200" spans="2:65" s="1" customFormat="1" ht="25.5" customHeight="1">
      <c r="B200" s="131"/>
      <c r="C200" s="160" t="s">
        <v>641</v>
      </c>
      <c r="D200" s="160" t="s">
        <v>200</v>
      </c>
      <c r="E200" s="161" t="s">
        <v>862</v>
      </c>
      <c r="F200" s="228" t="s">
        <v>863</v>
      </c>
      <c r="G200" s="228"/>
      <c r="H200" s="228"/>
      <c r="I200" s="228"/>
      <c r="J200" s="162" t="s">
        <v>439</v>
      </c>
      <c r="K200" s="163">
        <v>1</v>
      </c>
      <c r="L200" s="230">
        <v>0</v>
      </c>
      <c r="M200" s="230"/>
      <c r="N200" s="220">
        <f t="shared" si="35"/>
        <v>0</v>
      </c>
      <c r="O200" s="220"/>
      <c r="P200" s="220"/>
      <c r="Q200" s="220"/>
      <c r="R200" s="134"/>
      <c r="T200" s="165" t="s">
        <v>5</v>
      </c>
      <c r="U200" s="43" t="s">
        <v>44</v>
      </c>
      <c r="V200" s="35"/>
      <c r="W200" s="166">
        <f t="shared" si="36"/>
        <v>0</v>
      </c>
      <c r="X200" s="166">
        <v>0</v>
      </c>
      <c r="Y200" s="166">
        <f t="shared" si="37"/>
        <v>0</v>
      </c>
      <c r="Z200" s="166">
        <v>0</v>
      </c>
      <c r="AA200" s="167">
        <f t="shared" si="38"/>
        <v>0</v>
      </c>
      <c r="AR200" s="18" t="s">
        <v>440</v>
      </c>
      <c r="AT200" s="18" t="s">
        <v>200</v>
      </c>
      <c r="AU200" s="18" t="s">
        <v>85</v>
      </c>
      <c r="AY200" s="18" t="s">
        <v>199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178</v>
      </c>
      <c r="BK200" s="168">
        <f t="shared" si="44"/>
        <v>0</v>
      </c>
      <c r="BL200" s="18" t="s">
        <v>440</v>
      </c>
      <c r="BM200" s="18" t="s">
        <v>1978</v>
      </c>
    </row>
    <row r="201" spans="2:65" s="1" customFormat="1" ht="49.95" customHeight="1">
      <c r="B201" s="34"/>
      <c r="C201" s="35"/>
      <c r="D201" s="151"/>
      <c r="E201" s="35"/>
      <c r="F201" s="35"/>
      <c r="G201" s="35"/>
      <c r="H201" s="35"/>
      <c r="I201" s="35"/>
      <c r="J201" s="35"/>
      <c r="K201" s="35"/>
      <c r="L201" s="35"/>
      <c r="M201" s="35"/>
      <c r="N201" s="224"/>
      <c r="O201" s="225"/>
      <c r="P201" s="225"/>
      <c r="Q201" s="225"/>
      <c r="R201" s="36"/>
      <c r="T201" s="173"/>
      <c r="U201" s="55"/>
      <c r="V201" s="55"/>
      <c r="W201" s="55"/>
      <c r="X201" s="55"/>
      <c r="Y201" s="55"/>
      <c r="Z201" s="55"/>
      <c r="AA201" s="57"/>
      <c r="AT201" s="18"/>
      <c r="AU201" s="18"/>
      <c r="AY201" s="18"/>
      <c r="BK201" s="168"/>
    </row>
    <row r="202" spans="2:65" s="1" customFormat="1" ht="6.9" customHeight="1"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60"/>
    </row>
  </sheetData>
  <mergeCells count="287">
    <mergeCell ref="F194:I194"/>
    <mergeCell ref="F192:I192"/>
    <mergeCell ref="F195:I195"/>
    <mergeCell ref="F196:I196"/>
    <mergeCell ref="F197:I197"/>
    <mergeCell ref="F198:I198"/>
    <mergeCell ref="F199:I199"/>
    <mergeCell ref="F200:I200"/>
    <mergeCell ref="L194:M194"/>
    <mergeCell ref="L192:M192"/>
    <mergeCell ref="L195:M195"/>
    <mergeCell ref="L196:M196"/>
    <mergeCell ref="L197:M197"/>
    <mergeCell ref="L198:M198"/>
    <mergeCell ref="L199:M199"/>
    <mergeCell ref="L200:M200"/>
    <mergeCell ref="N200:Q200"/>
    <mergeCell ref="N199:Q199"/>
    <mergeCell ref="N201:Q20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F177:I177"/>
    <mergeCell ref="F178:I178"/>
    <mergeCell ref="F179:I179"/>
    <mergeCell ref="F180:I180"/>
    <mergeCell ref="F181:I181"/>
    <mergeCell ref="F182:I182"/>
    <mergeCell ref="L177:M177"/>
    <mergeCell ref="L178:M178"/>
    <mergeCell ref="L179:M179"/>
    <mergeCell ref="L180:M180"/>
    <mergeCell ref="L181:M181"/>
    <mergeCell ref="L182:M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4:Q194"/>
    <mergeCell ref="N195:Q195"/>
    <mergeCell ref="N196:Q196"/>
    <mergeCell ref="N197:Q197"/>
    <mergeCell ref="N198:Q198"/>
    <mergeCell ref="N193:Q19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N128:Q128"/>
    <mergeCell ref="N129:Q129"/>
    <mergeCell ref="N130:Q130"/>
    <mergeCell ref="N131:Q131"/>
    <mergeCell ref="N132:Q132"/>
    <mergeCell ref="F128:I128"/>
    <mergeCell ref="F131:I131"/>
    <mergeCell ref="F130:I130"/>
    <mergeCell ref="F129:I129"/>
    <mergeCell ref="F132:I132"/>
    <mergeCell ref="L128:M128"/>
    <mergeCell ref="F134:I134"/>
    <mergeCell ref="F136:I136"/>
    <mergeCell ref="F137:I137"/>
    <mergeCell ref="F138:I138"/>
    <mergeCell ref="F139:I139"/>
    <mergeCell ref="F140:I140"/>
    <mergeCell ref="F141:I141"/>
    <mergeCell ref="F143:I143"/>
    <mergeCell ref="F144:I144"/>
    <mergeCell ref="L134:M134"/>
    <mergeCell ref="L129:M129"/>
    <mergeCell ref="L130:M130"/>
    <mergeCell ref="L131:M131"/>
    <mergeCell ref="L132:M132"/>
    <mergeCell ref="L136:M136"/>
    <mergeCell ref="L137:M137"/>
    <mergeCell ref="L138:M138"/>
    <mergeCell ref="L139:M139"/>
    <mergeCell ref="L140:M140"/>
    <mergeCell ref="L141:M141"/>
    <mergeCell ref="L143:M143"/>
    <mergeCell ref="L144:M144"/>
    <mergeCell ref="N152:Q152"/>
    <mergeCell ref="N151:Q151"/>
    <mergeCell ref="F147:I147"/>
    <mergeCell ref="F149:I149"/>
    <mergeCell ref="F148:I148"/>
    <mergeCell ref="F150:I150"/>
    <mergeCell ref="F151:I151"/>
    <mergeCell ref="F152:I152"/>
    <mergeCell ref="L147:M147"/>
    <mergeCell ref="L149:M149"/>
    <mergeCell ref="L148:M148"/>
    <mergeCell ref="L150:M150"/>
    <mergeCell ref="L151:M151"/>
    <mergeCell ref="L152:M152"/>
    <mergeCell ref="N146:Q146"/>
    <mergeCell ref="N144:Q144"/>
    <mergeCell ref="N145:Q145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62:Q162"/>
    <mergeCell ref="N163:Q163"/>
    <mergeCell ref="N164:Q164"/>
    <mergeCell ref="N165:Q165"/>
    <mergeCell ref="N166:Q166"/>
    <mergeCell ref="N167:Q167"/>
    <mergeCell ref="N150:Q150"/>
    <mergeCell ref="N147:Q147"/>
    <mergeCell ref="N148:Q148"/>
    <mergeCell ref="N149:Q149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33:Q133"/>
    <mergeCell ref="N134:Q134"/>
    <mergeCell ref="N140:Q140"/>
    <mergeCell ref="N136:Q136"/>
    <mergeCell ref="N137:Q137"/>
    <mergeCell ref="N138:Q138"/>
    <mergeCell ref="N139:Q139"/>
    <mergeCell ref="N141:Q141"/>
    <mergeCell ref="N143:Q143"/>
    <mergeCell ref="N135:Q135"/>
    <mergeCell ref="N142:Q142"/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0000000-0004-0000-1200-000000000000}"/>
    <hyperlink ref="H1:K1" location="C86" display="2) Rekapitulácia rozpočtu" xr:uid="{00000000-0004-0000-1200-000001000000}"/>
    <hyperlink ref="L1" location="C122" display="3) Rozpočet" xr:uid="{00000000-0004-0000-1200-000002000000}"/>
    <hyperlink ref="S1:T1" location="'Rekapitulácia stavby'!C2" display="Rekapitulácia stavby" xr:uid="{00000000-0004-0000-1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E1 - E1.1 14-07 Budova TÚ</vt:lpstr>
      <vt:lpstr>E1-strecha - E1.1 14-07 B...</vt:lpstr>
      <vt:lpstr>E4.1-bleskozvod - E4.1 14...</vt:lpstr>
      <vt:lpstr>E2 - E2.1 23-11 Budova ZHÚ</vt:lpstr>
      <vt:lpstr>E2-strecha - E2.1 23-11 B...</vt:lpstr>
      <vt:lpstr>E4.2-bleskozvod - E4.2 23...</vt:lpstr>
      <vt:lpstr>E3 - E3.1 32-32 Administr...</vt:lpstr>
      <vt:lpstr>E3-strecha - E3.1 32-32 A...</vt:lpstr>
      <vt:lpstr>E4.3-bleskozvod - E4.3 32...</vt:lpstr>
      <vt:lpstr>E4 - E4.1 33-06 Administr...</vt:lpstr>
      <vt:lpstr>E4-strecha - E4.1 33-06 A...</vt:lpstr>
      <vt:lpstr>E4.4-bleskozvod - E4.4 33...</vt:lpstr>
      <vt:lpstr>E5 - E5.1 44-04 Administr...</vt:lpstr>
      <vt:lpstr>E5-strecha - E5.1 44-04 A...</vt:lpstr>
      <vt:lpstr>E4.5-bleskozvod - E4.5 44...</vt:lpstr>
      <vt:lpstr>E6 - E6.1 52-07 Administr...</vt:lpstr>
      <vt:lpstr>E6-strecha - E6.1 52-07 A...</vt:lpstr>
      <vt:lpstr>E4.6-bleskozvod - E4.6 52...</vt:lpstr>
      <vt:lpstr>'E1 - E1.1 14-07 Budova TÚ'!Názvy_tlače</vt:lpstr>
      <vt:lpstr>'E1-strecha - E1.1 14-07 B...'!Názvy_tlače</vt:lpstr>
      <vt:lpstr>'E2 - E2.1 23-11 Budova ZHÚ'!Názvy_tlače</vt:lpstr>
      <vt:lpstr>'E2-strecha - E2.1 23-11 B...'!Názvy_tlače</vt:lpstr>
      <vt:lpstr>'E3 - E3.1 32-32 Administr...'!Názvy_tlače</vt:lpstr>
      <vt:lpstr>'E3-strecha - E3.1 32-32 A...'!Názvy_tlače</vt:lpstr>
      <vt:lpstr>'E4 - E4.1 33-06 Administr...'!Názvy_tlače</vt:lpstr>
      <vt:lpstr>'E4.1-bleskozvod - E4.1 14...'!Názvy_tlače</vt:lpstr>
      <vt:lpstr>'E4.2-bleskozvod - E4.2 23...'!Názvy_tlače</vt:lpstr>
      <vt:lpstr>'E4.3-bleskozvod - E4.3 32...'!Názvy_tlače</vt:lpstr>
      <vt:lpstr>'E4.4-bleskozvod - E4.4 33...'!Názvy_tlače</vt:lpstr>
      <vt:lpstr>'E4.5-bleskozvod - E4.5 44...'!Názvy_tlače</vt:lpstr>
      <vt:lpstr>'E4.6-bleskozvod - E4.6 52...'!Názvy_tlače</vt:lpstr>
      <vt:lpstr>'E4-strecha - E4.1 33-06 A...'!Názvy_tlače</vt:lpstr>
      <vt:lpstr>'E5 - E5.1 44-04 Administr...'!Názvy_tlače</vt:lpstr>
      <vt:lpstr>'E5-strecha - E5.1 44-04 A...'!Názvy_tlače</vt:lpstr>
      <vt:lpstr>'E6 - E6.1 52-07 Administr...'!Názvy_tlače</vt:lpstr>
      <vt:lpstr>'E6-strecha - E6.1 52-07 A...'!Názvy_tlače</vt:lpstr>
      <vt:lpstr>'Rekapitulácia stavby'!Názvy_tlače</vt:lpstr>
      <vt:lpstr>'E1 - E1.1 14-07 Budova TÚ'!Oblasť_tlače</vt:lpstr>
      <vt:lpstr>'E1-strecha - E1.1 14-07 B...'!Oblasť_tlače</vt:lpstr>
      <vt:lpstr>'E2 - E2.1 23-11 Budova ZHÚ'!Oblasť_tlače</vt:lpstr>
      <vt:lpstr>'E2-strecha - E2.1 23-11 B...'!Oblasť_tlače</vt:lpstr>
      <vt:lpstr>'E3 - E3.1 32-32 Administr...'!Oblasť_tlače</vt:lpstr>
      <vt:lpstr>'E3-strecha - E3.1 32-32 A...'!Oblasť_tlače</vt:lpstr>
      <vt:lpstr>'E4 - E4.1 33-06 Administr...'!Oblasť_tlače</vt:lpstr>
      <vt:lpstr>'E4.1-bleskozvod - E4.1 14...'!Oblasť_tlače</vt:lpstr>
      <vt:lpstr>'E4.2-bleskozvod - E4.2 23...'!Oblasť_tlače</vt:lpstr>
      <vt:lpstr>'E4.3-bleskozvod - E4.3 32...'!Oblasť_tlače</vt:lpstr>
      <vt:lpstr>'E4.4-bleskozvod - E4.4 33...'!Oblasť_tlače</vt:lpstr>
      <vt:lpstr>'E4.5-bleskozvod - E4.5 44...'!Oblasť_tlače</vt:lpstr>
      <vt:lpstr>'E4.6-bleskozvod - E4.6 52...'!Oblasť_tlače</vt:lpstr>
      <vt:lpstr>'E4-strecha - E4.1 33-06 A...'!Oblasť_tlače</vt:lpstr>
      <vt:lpstr>'E5 - E5.1 44-04 Administr...'!Oblasť_tlače</vt:lpstr>
      <vt:lpstr>'E5-strecha - E5.1 44-04 A...'!Oblasť_tlače</vt:lpstr>
      <vt:lpstr>'E6 - E6.1 52-07 Administr...'!Oblasť_tlače</vt:lpstr>
      <vt:lpstr>'E6-strecha - E6.1 52-07 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JP</cp:lastModifiedBy>
  <dcterms:created xsi:type="dcterms:W3CDTF">2019-01-29T05:42:17Z</dcterms:created>
  <dcterms:modified xsi:type="dcterms:W3CDTF">2020-01-09T12:55:37Z</dcterms:modified>
</cp:coreProperties>
</file>